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Arab Embassy Fees\"/>
    </mc:Choice>
  </mc:AlternateContent>
  <xr:revisionPtr revIDLastSave="0" documentId="13_ncr:1_{5FA78F20-67CE-490D-B8AF-6901292472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Chart" sheetId="1" r:id="rId1"/>
    <sheet name="Algeria" sheetId="2" r:id="rId2"/>
    <sheet name="Bahrain" sheetId="5" r:id="rId3"/>
    <sheet name="Iraq" sheetId="7" r:id="rId4"/>
    <sheet name="Dji-Maurit-Soma-Syria" sheetId="8" r:id="rId5"/>
    <sheet name="Jordan" sheetId="9" r:id="rId6"/>
    <sheet name="Kuwait" sheetId="10" r:id="rId7"/>
    <sheet name="Lebanon" sheetId="11" r:id="rId8"/>
    <sheet name="Libya" sheetId="12" r:id="rId9"/>
    <sheet name="Morocco" sheetId="13" r:id="rId10"/>
    <sheet name="Oman" sheetId="14" r:id="rId11"/>
    <sheet name="Qatar " sheetId="23" r:id="rId12"/>
    <sheet name="Saudi Arabia" sheetId="16" r:id="rId13"/>
    <sheet name="Sudan" sheetId="17" r:id="rId14"/>
    <sheet name="UAE" sheetId="19" r:id="rId15"/>
    <sheet name="Yemen" sheetId="20" r:id="rId16"/>
    <sheet name="Tunisia" sheetId="6" r:id="rId17"/>
    <sheet name="Palestine" sheetId="24" r:id="rId18"/>
  </sheets>
  <definedNames>
    <definedName name="_xlnm.Print_Area" localSheetId="1">Algeria!$A$2:$H$27</definedName>
    <definedName name="_xlnm.Print_Area" localSheetId="2">Bahrain!$A$2:$B$11</definedName>
    <definedName name="_xlnm.Print_Area" localSheetId="4">'Dji-Maurit-Soma-Syria'!$A$2:$F$4</definedName>
    <definedName name="_xlnm.Print_Area" localSheetId="3">Iraq!$A$2:$S$42</definedName>
    <definedName name="_xlnm.Print_Area" localSheetId="5">Jordan!$A$2:$F$26</definedName>
    <definedName name="_xlnm.Print_Area" localSheetId="6">Kuwait!$A$2:$C$16</definedName>
    <definedName name="_xlnm.Print_Area" localSheetId="7">Lebanon!$A$2:$J$28</definedName>
    <definedName name="_xlnm.Print_Area" localSheetId="8">Libya!$A$2:$D$21</definedName>
    <definedName name="_xlnm.Print_Area" localSheetId="9">Morocco!$A$2:$C$18</definedName>
    <definedName name="_xlnm.Print_Area" localSheetId="10">Oman!$A$2:$C$29</definedName>
    <definedName name="_xlnm.Print_Area" localSheetId="17">Palestine!$A$2:$I$16</definedName>
    <definedName name="_xlnm.Print_Area" localSheetId="11">'Qatar '!$A$2:$C$32</definedName>
    <definedName name="_xlnm.Print_Area" localSheetId="12">'Saudi Arabia'!$A$2:$H$19</definedName>
    <definedName name="_xlnm.Print_Area" localSheetId="13">Sudan!$A$2:$E$14</definedName>
    <definedName name="_xlnm.Print_Area" localSheetId="0">'Summary Chart'!$B$2:$O$66</definedName>
    <definedName name="_xlnm.Print_Area" localSheetId="16">Tunisia!$A$2:$I$17</definedName>
    <definedName name="_xlnm.Print_Area" localSheetId="14">UAE!$A$2:$G$33</definedName>
    <definedName name="_xlnm.Print_Area" localSheetId="15">Yemen!$A$2:$E$43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9" l="1"/>
  <c r="E20" i="19"/>
  <c r="B11" i="5"/>
  <c r="B5" i="23"/>
  <c r="B14" i="17"/>
  <c r="B13" i="17"/>
  <c r="B10" i="17"/>
  <c r="B9" i="17"/>
  <c r="B30" i="23" l="1"/>
  <c r="B33" i="23" s="1"/>
  <c r="B31" i="23"/>
  <c r="B6" i="23"/>
  <c r="D26" i="23"/>
  <c r="D22" i="23"/>
  <c r="D24" i="23"/>
  <c r="D20" i="23"/>
  <c r="B36" i="23" l="1"/>
  <c r="B34" i="23"/>
  <c r="B37" i="23"/>
  <c r="B35" i="23"/>
  <c r="B9" i="11"/>
  <c r="B15" i="11"/>
  <c r="B16" i="11"/>
  <c r="B13" i="11"/>
  <c r="B12" i="11"/>
  <c r="B6" i="17"/>
  <c r="B5" i="17"/>
  <c r="B14" i="24" l="1"/>
  <c r="B13" i="24"/>
  <c r="B10" i="24"/>
  <c r="B9" i="24"/>
  <c r="B6" i="24"/>
  <c r="B5" i="24"/>
  <c r="B10" i="11"/>
  <c r="B6" i="12" l="1"/>
  <c r="B9" i="12"/>
  <c r="B13" i="16" l="1"/>
  <c r="J13" i="2" l="1"/>
  <c r="E28" i="19" l="1"/>
  <c r="G9" i="20" l="1"/>
  <c r="H9" i="20" s="1"/>
  <c r="I9" i="20" s="1"/>
  <c r="J9" i="20" s="1"/>
  <c r="H5" i="20"/>
  <c r="A10" i="20"/>
  <c r="A9" i="20"/>
  <c r="G8" i="20" l="1"/>
  <c r="K8" i="17"/>
  <c r="K4" i="12"/>
  <c r="L4" i="12" s="1"/>
  <c r="B5" i="12" s="1"/>
  <c r="I15" i="2"/>
  <c r="J15" i="2" s="1"/>
  <c r="K15" i="2" s="1"/>
  <c r="I14" i="2"/>
  <c r="J14" i="2" s="1"/>
  <c r="K14" i="2" s="1"/>
  <c r="K13" i="2"/>
  <c r="L13" i="2" l="1"/>
  <c r="M13" i="2" s="1"/>
  <c r="F13" i="2"/>
  <c r="F14" i="2"/>
  <c r="L14" i="2"/>
  <c r="M14" i="2" s="1"/>
  <c r="L15" i="2"/>
  <c r="M15" i="2" s="1"/>
  <c r="F15" i="2"/>
  <c r="H8" i="20"/>
  <c r="I8" i="20" s="1"/>
  <c r="J8" i="20" s="1"/>
  <c r="I5" i="20" s="1"/>
  <c r="K8" i="20" s="1"/>
  <c r="L8" i="20" s="1"/>
  <c r="B9" i="20" s="1"/>
  <c r="E23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H6" i="20"/>
  <c r="B6" i="20"/>
  <c r="B5" i="20"/>
  <c r="E30" i="20"/>
  <c r="E29" i="20"/>
  <c r="E28" i="20"/>
  <c r="E27" i="20"/>
  <c r="E26" i="20"/>
  <c r="E25" i="20"/>
  <c r="E24" i="20"/>
  <c r="E22" i="20"/>
  <c r="E21" i="20"/>
  <c r="E20" i="20"/>
  <c r="E19" i="20"/>
  <c r="E18" i="20"/>
  <c r="E17" i="20"/>
  <c r="E27" i="19"/>
  <c r="E26" i="19"/>
  <c r="E24" i="19"/>
  <c r="E18" i="19"/>
  <c r="E17" i="19"/>
  <c r="E16" i="19"/>
  <c r="E15" i="19"/>
  <c r="E14" i="19"/>
  <c r="E25" i="19"/>
  <c r="E23" i="19"/>
  <c r="E22" i="19"/>
  <c r="E21" i="19"/>
  <c r="E13" i="19"/>
  <c r="E12" i="19"/>
  <c r="B14" i="16"/>
  <c r="B10" i="16"/>
  <c r="B9" i="16"/>
  <c r="B6" i="16"/>
  <c r="B5" i="16"/>
  <c r="B14" i="13"/>
  <c r="B13" i="13"/>
  <c r="B10" i="13"/>
  <c r="B9" i="13"/>
  <c r="B6" i="13"/>
  <c r="B5" i="13"/>
  <c r="B14" i="12"/>
  <c r="B13" i="12"/>
  <c r="B10" i="12"/>
  <c r="C27" i="2"/>
  <c r="C26" i="2"/>
  <c r="C23" i="2"/>
  <c r="B6" i="11"/>
  <c r="B5" i="11"/>
  <c r="B14" i="10"/>
  <c r="B13" i="10"/>
  <c r="B10" i="10"/>
  <c r="B9" i="10"/>
  <c r="B6" i="10"/>
  <c r="B5" i="10"/>
  <c r="B14" i="9"/>
  <c r="B13" i="9"/>
  <c r="B10" i="9"/>
  <c r="B9" i="9"/>
  <c r="B6" i="9"/>
  <c r="B5" i="9"/>
  <c r="I6" i="20" l="1"/>
  <c r="K9" i="20" s="1"/>
  <c r="L9" i="20" s="1"/>
  <c r="B10" i="20" s="1"/>
  <c r="B14" i="7"/>
  <c r="B13" i="7"/>
  <c r="B10" i="7"/>
  <c r="B9" i="7"/>
  <c r="B6" i="7"/>
  <c r="B5" i="7"/>
  <c r="B6" i="5"/>
  <c r="B5" i="5"/>
  <c r="C6" i="2" l="1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Ellie Hsin-Yi Lai</author>
  </authors>
  <commentList>
    <comment ref="D3" authorId="0" shapeId="0" xr:uid="{C79D1911-F8B1-452F-BC59-868C8E237CE3}">
      <text>
        <r>
          <rPr>
            <b/>
            <sz val="9"/>
            <color indexed="81"/>
            <rFont val="Tahoma"/>
            <family val="2"/>
          </rPr>
          <t>Ellie Hsin-Yi Lai:</t>
        </r>
        <r>
          <rPr>
            <sz val="9"/>
            <color indexed="81"/>
            <rFont val="Tahoma"/>
            <family val="2"/>
          </rPr>
          <t xml:space="preserve">
Embassy closed if highlighted in red</t>
        </r>
      </text>
    </comment>
  </commentList>
</comments>
</file>

<file path=xl/sharedStrings.xml><?xml version="1.0" encoding="utf-8"?>
<sst xmlns="http://schemas.openxmlformats.org/spreadsheetml/2006/main" count="639" uniqueCount="363">
  <si>
    <t>ALGERIA</t>
  </si>
  <si>
    <t>BAHRAIN</t>
  </si>
  <si>
    <t>IRAQ</t>
  </si>
  <si>
    <t>JORDAN</t>
  </si>
  <si>
    <t>KUWAIT</t>
  </si>
  <si>
    <t>LEBANON</t>
  </si>
  <si>
    <t>LIBYA</t>
  </si>
  <si>
    <t>MAURITANIA</t>
  </si>
  <si>
    <t>MOROCCO</t>
  </si>
  <si>
    <t>OMAN</t>
  </si>
  <si>
    <t>QATAR</t>
  </si>
  <si>
    <t>SAUDI ARABIA</t>
  </si>
  <si>
    <t>SOMALIA</t>
  </si>
  <si>
    <t>SUDAN</t>
  </si>
  <si>
    <t>SYRIA</t>
  </si>
  <si>
    <t>TUNISIA</t>
  </si>
  <si>
    <t>UAE</t>
  </si>
  <si>
    <t>YEMEN</t>
  </si>
  <si>
    <t>STREAM</t>
  </si>
  <si>
    <t>CERTIFICATE OF ORIGIN</t>
  </si>
  <si>
    <t>ORIGINAL</t>
  </si>
  <si>
    <t>COPY</t>
  </si>
  <si>
    <t>INVOICE</t>
  </si>
  <si>
    <t>OTHER DOCUMENT</t>
  </si>
  <si>
    <t>OTHER INFORMATION</t>
  </si>
  <si>
    <t>EMBASSY EXPRESS SERVICE</t>
  </si>
  <si>
    <t>SET</t>
  </si>
  <si>
    <r>
      <t xml:space="preserve">£15 </t>
    </r>
    <r>
      <rPr>
        <sz val="9"/>
        <color theme="1"/>
        <rFont val="Calibri"/>
        <family val="2"/>
        <scheme val="minor"/>
      </rPr>
      <t>(PACKING List £45)</t>
    </r>
  </si>
  <si>
    <t>•</t>
  </si>
  <si>
    <t>EMBASSY copy on all docs</t>
  </si>
  <si>
    <t>NO</t>
  </si>
  <si>
    <t>YES</t>
  </si>
  <si>
    <t>NO LEGALISATION</t>
  </si>
  <si>
    <t>Summary Invoices not accepted</t>
  </si>
  <si>
    <t>* rate means currant rate of Pound against the Algerian Dinar.</t>
  </si>
  <si>
    <t xml:space="preserve"> Original Invoice if value in £ x rate* then divide by 10,000 round up to full £ = X.  </t>
  </si>
  <si>
    <t xml:space="preserve"> X is then x 1.28 = Legalisation Fee in £.                    </t>
  </si>
  <si>
    <t>Copy</t>
  </si>
  <si>
    <t>Original</t>
  </si>
  <si>
    <t>Certificate of Origin</t>
  </si>
  <si>
    <t>Invoice (original):</t>
  </si>
  <si>
    <t>Invoice (copy):</t>
  </si>
  <si>
    <t xml:space="preserve">A = ALGERIA           </t>
  </si>
  <si>
    <t>Article of Association</t>
  </si>
  <si>
    <t xml:space="preserve">G = IRAQ         </t>
  </si>
  <si>
    <t>Invoice:</t>
  </si>
  <si>
    <t>Other Document:</t>
  </si>
  <si>
    <t>All DOCUMENTS MUST BE APOSTILLED BY FCO</t>
  </si>
  <si>
    <t>ANY DOCUMENTS EMANATING FROM OUTSIDE THE EU WILL NOT BE LEGALIZED IN THE UK</t>
  </si>
  <si>
    <t>DJIBOUTI</t>
  </si>
  <si>
    <t>NO EMBASSY SERVICES CURRENTLY AVAILABLE. CERTIFICATION BY LCCI + ARAB CHAMBER ONLY.</t>
  </si>
  <si>
    <t xml:space="preserve">JORDAN        </t>
  </si>
  <si>
    <t>The following declaration must be on the invoice:</t>
  </si>
  <si>
    <t>Also the following declaration is to be added where applicable.</t>
  </si>
  <si>
    <t>Name of country</t>
  </si>
  <si>
    <t xml:space="preserve">KUWAIT       </t>
  </si>
  <si>
    <t>Packing List</t>
  </si>
  <si>
    <t>EDUCATIONAL CERTIFICATES MUST BE APOSTILLED BY FCO</t>
  </si>
  <si>
    <t xml:space="preserve">J = LEBANON </t>
  </si>
  <si>
    <t>Invoice number and date must appear in remarks box</t>
  </si>
  <si>
    <t>"We hereby certify that the present invoice is authentic, that it is the only one issued by us for the goods mentioned therein,</t>
  </si>
  <si>
    <t xml:space="preserve"> without deduction of any payment of account, and that they are exclusively of ...(country of origin)... manufactured by ourselves </t>
  </si>
  <si>
    <t>(or name of Producing company)."</t>
  </si>
  <si>
    <t>REQUIRED INVOICE DECLARATION:</t>
  </si>
  <si>
    <t>General Power of Attorney</t>
  </si>
  <si>
    <t>Price List</t>
  </si>
  <si>
    <t>K = LIBYA</t>
  </si>
  <si>
    <t>The full invoice value in GB Pounds must be shown in box 11 on the CofO</t>
  </si>
  <si>
    <t>TRANSLATION IS REQUIRED FOR DOCUMENTS PRIOR TO LEGALISATION</t>
  </si>
  <si>
    <t>O/D’S MUST BE APOSTILED AT THE FOREIGN OFFICE FIRST</t>
  </si>
  <si>
    <t>L = OMAN</t>
  </si>
  <si>
    <t>Invoice</t>
  </si>
  <si>
    <t>Commercial Agreement/Contract</t>
  </si>
  <si>
    <t>Letter of Appointment</t>
  </si>
  <si>
    <t xml:space="preserve">Registration of Company  </t>
  </si>
  <si>
    <t>Deed of Assignment</t>
  </si>
  <si>
    <t>Certificate of declaration</t>
  </si>
  <si>
    <t>Certificate of change of name</t>
  </si>
  <si>
    <t>Certificate of free sale</t>
  </si>
  <si>
    <t>Company Act</t>
  </si>
  <si>
    <t>Authorisation of Agent</t>
  </si>
  <si>
    <t xml:space="preserve">Commercial Power of Attorney                           </t>
  </si>
  <si>
    <t xml:space="preserve">Distribution Agreement                                         </t>
  </si>
  <si>
    <t>M = QATAR</t>
  </si>
  <si>
    <t>0.5% of the invoice value (rounded up to nearest £1)</t>
  </si>
  <si>
    <t xml:space="preserve">TUNISIA   </t>
  </si>
  <si>
    <t>The Invoice should include the following declaration</t>
  </si>
  <si>
    <t>“We certify that the goods are of …..origin, and the value stated is correct and in Accordance with our books”</t>
  </si>
  <si>
    <t>P = UAE</t>
  </si>
  <si>
    <t>LEGALISATION FEE</t>
  </si>
  <si>
    <t xml:space="preserve">From </t>
  </si>
  <si>
    <t>To</t>
  </si>
  <si>
    <t xml:space="preserve">Memorandum and Articles of Association                                          </t>
  </si>
  <si>
    <t xml:space="preserve">Certificate of registration or incorporation                                          </t>
  </si>
  <si>
    <t xml:space="preserve">Company Record of Achievements ie: references                               </t>
  </si>
  <si>
    <t xml:space="preserve">Certificate of good standing                                                                 </t>
  </si>
  <si>
    <t xml:space="preserve">Trade 0r Financial Report                                                                     </t>
  </si>
  <si>
    <t xml:space="preserve">Business, trade or Company Power of Attorney                                   </t>
  </si>
  <si>
    <t>Power Of Attorney for the purpose of opening a branch</t>
  </si>
  <si>
    <t>An authorisation if an Agreement for the purpose of transferring of selling company shares</t>
  </si>
  <si>
    <t xml:space="preserve">An Under taking certificate                                                                  </t>
  </si>
  <si>
    <t xml:space="preserve">Agency Agreement or Company contract                                            </t>
  </si>
  <si>
    <t>Assignment or an Authorisation for registering Trade Marks Patents</t>
  </si>
  <si>
    <t xml:space="preserve">Private Power of Attorney                                                                     </t>
  </si>
  <si>
    <t xml:space="preserve">All Other Documents                                                                             </t>
  </si>
  <si>
    <t>Health Certificate</t>
  </si>
  <si>
    <t>If invoice total is over £60,000.00 an additional £20.00 for every £10,000.00 is required</t>
  </si>
  <si>
    <t>Other Documents:</t>
  </si>
  <si>
    <t>Endorsement of translated texts from Arabic to English and vice versa for Yemeni Students</t>
  </si>
  <si>
    <t>Setting up trading Agency in Yemen</t>
  </si>
  <si>
    <t>Power of Attorney for Yemenis only</t>
  </si>
  <si>
    <t>Power of Attorney for Companies</t>
  </si>
  <si>
    <t>Letter of Credit, Banking Draft, Banking Certificate for opening bank account or confirming existence of bank account</t>
  </si>
  <si>
    <t>Court rulings</t>
  </si>
  <si>
    <t>Endorsement of Trade Mark Certificate</t>
  </si>
  <si>
    <t>Endorsement of Commercial Certificate</t>
  </si>
  <si>
    <t>Endorsement of Quality Certificate</t>
  </si>
  <si>
    <t>Endorsement of official copies of documents for Yemeni Citizens</t>
  </si>
  <si>
    <t>Endorsement of Arbitration documents relating to amicable resolution of commercial disputes</t>
  </si>
  <si>
    <t>Endorsement of translation of commercial Contracts and Agreements</t>
  </si>
  <si>
    <t>Endorsement of Cargo Manifest</t>
  </si>
  <si>
    <t>Endorsement of Contract</t>
  </si>
  <si>
    <t>Endorsement of Marine Transport documents</t>
  </si>
  <si>
    <t>Registration of Company</t>
  </si>
  <si>
    <t>Change of name of Company</t>
  </si>
  <si>
    <t>Distribution Agreement</t>
  </si>
  <si>
    <t>Certification of Incorporation</t>
  </si>
  <si>
    <t>Price Certificate</t>
  </si>
  <si>
    <t>Manufacturer Certificate</t>
  </si>
  <si>
    <t>Assignment Deed (commercial)</t>
  </si>
  <si>
    <t>Radiation Analysis Certificate</t>
  </si>
  <si>
    <t>Free Sale Certificate, MHRA</t>
  </si>
  <si>
    <t>Board Resolution</t>
  </si>
  <si>
    <t>Certificate of Conformity</t>
  </si>
  <si>
    <t xml:space="preserve">DOCUMENTS FROM EITHER THE BRITISH VIRGIN ISLANDS OR CAYMAN ISLANDS MUST BE CERTIFIED BY </t>
  </si>
  <si>
    <t>THE GOVENOR’S OFFICE THEN APOSTILLED BY THE FOREIGN OFFICE PRIOR TO EMBASSY LEGALISATION</t>
  </si>
  <si>
    <t>(round up to the nearest £1)</t>
  </si>
  <si>
    <t>Percentage</t>
  </si>
  <si>
    <t xml:space="preserve">“We certify this invoice to be true and correct and that the goods referred to are exclusively of </t>
  </si>
  <si>
    <t>….(country)…..origin"</t>
  </si>
  <si>
    <t xml:space="preserve">“…the goods referred to are of …(country)…origin and contain components/spare parts of other </t>
  </si>
  <si>
    <t>countries of origin."</t>
  </si>
  <si>
    <t>Invoice Value</t>
  </si>
  <si>
    <t>GBP</t>
  </si>
  <si>
    <t>USD</t>
  </si>
  <si>
    <t>EUR</t>
  </si>
  <si>
    <t>N/A</t>
  </si>
  <si>
    <t>Please enter invoice value (in GBP) in green box:</t>
  </si>
  <si>
    <t>Enter invoice value (in GBP) in green box:</t>
  </si>
  <si>
    <t>orig</t>
  </si>
  <si>
    <t>copy</t>
  </si>
  <si>
    <t xml:space="preserve">There MUST be a Certificate of Origin processed per each Invoice </t>
  </si>
  <si>
    <t>YES*</t>
  </si>
  <si>
    <t xml:space="preserve">EXPRESS SERVICE </t>
  </si>
  <si>
    <t>Processing time</t>
  </si>
  <si>
    <r>
      <t>Processing time</t>
    </r>
    <r>
      <rPr>
        <sz val="12"/>
        <color theme="1"/>
        <rFont val="Calibri"/>
        <family val="2"/>
        <scheme val="minor"/>
      </rPr>
      <t xml:space="preserve"> </t>
    </r>
  </si>
  <si>
    <t xml:space="preserve">LCCI processes the document immediately. Customer then takes the document to the Arab Chamber where it is certified immediately and then proceeds to the relevant Embassy </t>
  </si>
  <si>
    <r>
      <t xml:space="preserve">Using the express service can reduce the time required to legalise the document (usually by 2-3 days)). </t>
    </r>
    <r>
      <rPr>
        <sz val="12"/>
        <color theme="1"/>
        <rFont val="Calibri"/>
        <family val="2"/>
        <scheme val="minor"/>
      </rPr>
      <t/>
    </r>
  </si>
  <si>
    <r>
      <t xml:space="preserve">TRANSLATION = </t>
    </r>
    <r>
      <rPr>
        <sz val="12"/>
        <color theme="1"/>
        <rFont val="Calibri"/>
        <family val="2"/>
        <scheme val="minor"/>
      </rPr>
      <t>OBLIGATORY for Libya</t>
    </r>
  </si>
  <si>
    <t>Cost:</t>
  </si>
  <si>
    <t xml:space="preserve">Certificate of Origin </t>
  </si>
  <si>
    <t xml:space="preserve">Invoice </t>
  </si>
  <si>
    <t xml:space="preserve">Other Documents </t>
  </si>
  <si>
    <r>
      <t xml:space="preserve">STREAM 1 (CERTIFICATION) = </t>
    </r>
    <r>
      <rPr>
        <sz val="12"/>
        <color theme="1"/>
        <rFont val="Calibri"/>
        <family val="2"/>
        <scheme val="minor"/>
      </rPr>
      <t xml:space="preserve">LCCI + ARAB CHAMBER </t>
    </r>
  </si>
  <si>
    <r>
      <t xml:space="preserve">STREAM 2 (LEGALISATION) = </t>
    </r>
    <r>
      <rPr>
        <sz val="12"/>
        <color theme="1"/>
        <rFont val="Calibri"/>
        <family val="2"/>
        <scheme val="minor"/>
      </rPr>
      <t>LCCI + ARAB CHAMBER + EMBASSY</t>
    </r>
  </si>
  <si>
    <t>Fee (per document):</t>
  </si>
  <si>
    <t xml:space="preserve">Fee (per document): </t>
  </si>
  <si>
    <t>CALCULATING CHARGES (EXAMPLE 1):</t>
  </si>
  <si>
    <t>=</t>
  </si>
  <si>
    <t>Certification only (STR1):</t>
  </si>
  <si>
    <t>Certificate + Invoice</t>
  </si>
  <si>
    <t>STREAM 1 + Embassy Fee (see above CHART + Country Sheets for Embassy fees)</t>
  </si>
  <si>
    <t>Legalisation (STR 1 + Embassy)</t>
  </si>
  <si>
    <r>
      <t xml:space="preserve">/ Consulate for legalisation (legalisation fee is payable to Embassy directly). </t>
    </r>
    <r>
      <rPr>
        <b/>
        <sz val="12"/>
        <color theme="1"/>
        <rFont val="Calibri"/>
        <family val="2"/>
        <scheme val="minor"/>
      </rPr>
      <t>Express service is NOT available for Kuwait, Qatar and UAE (documents have to be lodged via LCCI and ABCC).</t>
    </r>
  </si>
  <si>
    <t xml:space="preserve">Express service </t>
  </si>
  <si>
    <t>CALCULATING CHARGES (EXAMPLE 2):</t>
  </si>
  <si>
    <t>Customer requires a Certificate of Origin for Kuwait.</t>
  </si>
  <si>
    <t xml:space="preserve">F = BAHRAIN          </t>
  </si>
  <si>
    <t>See Tab</t>
  </si>
  <si>
    <t>Any ODs Apostilled by FCO do NOT need legalisation (ABCC Circular 758)</t>
  </si>
  <si>
    <t xml:space="preserve">E = Djibouti, Mauritania, Palestine, Somalia, Syria      </t>
  </si>
  <si>
    <t>PALESTINE</t>
  </si>
  <si>
    <t>CO can be done by itself (Invoice as a set only)</t>
  </si>
  <si>
    <r>
      <rPr>
        <b/>
        <sz val="14"/>
        <color theme="1"/>
        <rFont val="Calibri"/>
        <family val="2"/>
        <scheme val="minor"/>
      </rPr>
      <t xml:space="preserve">COUNTRY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/>
    </r>
  </si>
  <si>
    <t>DOCUMENTS REQUIRED                                   SET = CO + INV</t>
  </si>
  <si>
    <t xml:space="preserve">Certificate of Free Sale                                                       </t>
  </si>
  <si>
    <t>FCO ONLY required for educational Certificates</t>
  </si>
  <si>
    <t>See tab</t>
  </si>
  <si>
    <t>General Power of Attorney 
(single signature)</t>
  </si>
  <si>
    <t>Memoradum and Articles of association</t>
  </si>
  <si>
    <t>Certificate of Free Sale</t>
  </si>
  <si>
    <r>
      <rPr>
        <b/>
        <sz val="11"/>
        <color theme="1"/>
        <rFont val="Calibri"/>
        <family val="2"/>
        <scheme val="minor"/>
      </rPr>
      <t>FCO</t>
    </r>
    <r>
      <rPr>
        <sz val="11"/>
        <color theme="1"/>
        <rFont val="Calibri"/>
        <family val="2"/>
        <scheme val="minor"/>
      </rPr>
      <t xml:space="preserve"> required for all Ods</t>
    </r>
  </si>
  <si>
    <t>Value $0.01 - $10,000</t>
  </si>
  <si>
    <t xml:space="preserve">Value above $10,000 to $50,000 </t>
  </si>
  <si>
    <t xml:space="preserve">Value above $50,001 to $100,000 </t>
  </si>
  <si>
    <t>Value above $100,001</t>
  </si>
  <si>
    <t>Invoice (based on exhange rate 1.23 to GBP)</t>
  </si>
  <si>
    <t>Health Certificate/Medicine Certificate</t>
  </si>
  <si>
    <t>If invoice value is in USD use exchange rate from Trustnet:</t>
  </si>
  <si>
    <t>https://www.trustnet.com/Currencies/CurrencyMatrix.aspx</t>
  </si>
  <si>
    <t>(If any of the above is accompanied by an Agency Agreement the fee will be £33)</t>
  </si>
  <si>
    <t>All ODs must have FCO (unless submitted with a CO). All docs must be in English</t>
  </si>
  <si>
    <t>Fee</t>
  </si>
  <si>
    <t>VALUE OF INVOICE IN QAR</t>
  </si>
  <si>
    <t>* Summary invoices are not accepted</t>
  </si>
  <si>
    <t>Original + Copy</t>
  </si>
  <si>
    <t>10% markup as advised by Ian</t>
  </si>
  <si>
    <t>Please enter current Algerian rate in the box (ask ABCC)</t>
  </si>
  <si>
    <t>Rate vs GBP(if using E or $)</t>
  </si>
  <si>
    <t>NO POSTAL ORDERS REQUIRED</t>
  </si>
  <si>
    <t>Goods going to the private sector only NOT REQUIRED FOR PUBLIC SECTOR</t>
  </si>
  <si>
    <t>please call Mouchria on 0207 659 4885 for rates before sending documents</t>
  </si>
  <si>
    <t>European Medicines Agency (Cert of a Medicinal Product)</t>
  </si>
  <si>
    <t xml:space="preserve">STANDARD PROCESSING TIMES ARE 3 WEEKS PER DOCUMENT. </t>
  </si>
  <si>
    <t>Health Certificate (FCO required)</t>
  </si>
  <si>
    <t>Invoice and date must be stated on the CO (as per invoice number xxx dated xx/xx/xxxx)</t>
  </si>
  <si>
    <t>EMBASSY copy &amp; FCO required for all Ods</t>
  </si>
  <si>
    <t>FCO required for all Ods</t>
  </si>
  <si>
    <t xml:space="preserve">ABCC EXPRESS SERVICE </t>
  </si>
  <si>
    <t>*Electronic Documentation not accepted</t>
  </si>
  <si>
    <t>* Electronic Documentation not accepted for legalisation (allowed certification only)</t>
  </si>
  <si>
    <t>Stream II : The embassy legalization is now no longer required. Instead, all document(s) must now be legalized by the Foreign and Commonwealth Office (FCO). Please note that A-BCC certification is still required.</t>
  </si>
  <si>
    <t>FCO replaced embassy legalisation</t>
  </si>
  <si>
    <t>EMBASSY copy on all docs please call Mouchria on 0207 659 4885 for rates before sending documents *turnaround 2 weeks</t>
  </si>
  <si>
    <t>EMBASSY copy on all docs. All Ods must be FCOd (unless submitted with a CO). All docs must be in English *turnaround 2 weeks</t>
  </si>
  <si>
    <t xml:space="preserve">All goods that have been produced outside of the UK (foreign Origin) must now have a formal letter issued by the consignor confirming that </t>
  </si>
  <si>
    <t xml:space="preserve">the goods have been produced for their benefit.  </t>
  </si>
  <si>
    <t xml:space="preserve">A copy of the cargo document (ie. BL / Draft BL - for records not to be legalised) will need to accompany the Certificate of Origin and Commercial Invoice to send to </t>
  </si>
  <si>
    <t>the General Authority of Border Ports (Circular 869, 17/06/2019).</t>
  </si>
  <si>
    <t>Certificate of UK tax residence</t>
  </si>
  <si>
    <t>Entre invoice amount</t>
  </si>
  <si>
    <t>Entre Invoice amount below</t>
  </si>
  <si>
    <t xml:space="preserve">Legal Fee </t>
  </si>
  <si>
    <t xml:space="preserve">VALUE OF INVOICE IN £ </t>
  </si>
  <si>
    <t xml:space="preserve">GBP = </t>
  </si>
  <si>
    <t xml:space="preserve">VALUE OF INVOICE IN EUROS </t>
  </si>
  <si>
    <t xml:space="preserve">Euro = </t>
  </si>
  <si>
    <t xml:space="preserve">VALUE OF INVOICE IN $ </t>
  </si>
  <si>
    <t>USD =</t>
  </si>
  <si>
    <t>FCO no longer required for legalisation</t>
  </si>
  <si>
    <t>FCO</t>
  </si>
  <si>
    <t>CO + INV ST1 only</t>
  </si>
  <si>
    <t xml:space="preserve">The letter must accompany all documents being submitted to the Embassy (Cir 820)  </t>
  </si>
  <si>
    <r>
      <rPr>
        <b/>
        <sz val="12"/>
        <color rgb="FFFF0000"/>
        <rFont val="Calibri"/>
        <family val="2"/>
        <scheme val="minor"/>
      </rPr>
      <t>! Please see country sheet for all up-to-date information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FCO</t>
    </r>
    <r>
      <rPr>
        <sz val="12"/>
        <color theme="1"/>
        <rFont val="Calibri"/>
        <family val="2"/>
        <scheme val="minor"/>
      </rPr>
      <t xml:space="preserve"> required for all documents + EMBASSY copy of all docs. 
Hand written DOCS or amendments will be </t>
    </r>
    <r>
      <rPr>
        <b/>
        <sz val="12"/>
        <color theme="1"/>
        <rFont val="Calibri"/>
        <family val="2"/>
        <scheme val="minor"/>
      </rPr>
      <t xml:space="preserve">REJECTED </t>
    </r>
    <r>
      <rPr>
        <sz val="12"/>
        <color theme="1"/>
        <rFont val="Calibri"/>
        <family val="2"/>
        <scheme val="minor"/>
      </rPr>
      <t xml:space="preserve">(circ  767). </t>
    </r>
    <r>
      <rPr>
        <b/>
        <sz val="12"/>
        <color theme="1"/>
        <rFont val="Calibri"/>
        <family val="2"/>
        <scheme val="minor"/>
      </rPr>
      <t>INV legalised per CO</t>
    </r>
    <r>
      <rPr>
        <sz val="12"/>
        <color theme="1"/>
        <rFont val="Calibri"/>
        <family val="2"/>
        <scheme val="minor"/>
      </rPr>
      <t xml:space="preserve"> (see country page). 
</t>
    </r>
    <r>
      <rPr>
        <b/>
        <sz val="12"/>
        <color theme="1"/>
        <rFont val="Calibri"/>
        <family val="2"/>
        <scheme val="minor"/>
      </rPr>
      <t xml:space="preserve">Invoice Number &amp; Date </t>
    </r>
    <r>
      <rPr>
        <sz val="12"/>
        <color theme="1"/>
        <rFont val="Calibri"/>
        <family val="2"/>
        <scheme val="minor"/>
      </rPr>
      <t xml:space="preserve">are required on COO.
</t>
    </r>
    <r>
      <rPr>
        <sz val="12"/>
        <color rgb="FFFF0000"/>
        <rFont val="Calibri"/>
        <family val="2"/>
        <scheme val="minor"/>
      </rPr>
      <t>Cert of Conformity no longer needed, requirement of Cargo document &amp; Beneficial letter remain unchanged</t>
    </r>
  </si>
  <si>
    <t>1 - 2 working days (express service same day)</t>
  </si>
  <si>
    <t xml:space="preserve">Original </t>
  </si>
  <si>
    <t>= (value of invoice in sterling / 1000) + £50</t>
  </si>
  <si>
    <t>Please note that the Certifcate of Conformity (COC) is required by the Iraqi Borders Authorities, and is not required by the embassy in order to get documents legalised.</t>
  </si>
  <si>
    <t xml:space="preserve">(i.e. cannot have 1 CO and 2 Invoices legalised - would need 2 Cos and 2 Invoices. Also if LC requests 3 originals and 1 Invoice we MUST legalise 3 COs and 3 Invs). </t>
  </si>
  <si>
    <t>(Also, if 1 Original CO + 2 Copies CO for legaisation, Invoice should match as 1 Original + 2 Copies too)</t>
  </si>
  <si>
    <t>Vehicles export to Iraq needs to meet Gulf Standards (GSO 42: 2015) from 01/05/2020 (Circular 885 11/03/2020)</t>
  </si>
  <si>
    <t>CO &amp; Invoice must be a set</t>
  </si>
  <si>
    <t>Bill of Lading (export)</t>
  </si>
  <si>
    <t>Commercial contracts</t>
  </si>
  <si>
    <t>Commercial Power of Attorney</t>
  </si>
  <si>
    <t>Company documents</t>
  </si>
  <si>
    <t>Halal Certificate</t>
  </si>
  <si>
    <t>Price Lists</t>
  </si>
  <si>
    <t>Envirnmental Certificates</t>
  </si>
  <si>
    <t>Radiation analysis Certiifcate</t>
  </si>
  <si>
    <t>Customer requires a Certificate of Origin for Oman; value of invoice is £20,000.</t>
  </si>
  <si>
    <t xml:space="preserve">Since Oman specifies SET as a requirement both CO and Invoice will need to be processed. </t>
  </si>
  <si>
    <t>Table above specifies that Oman accepts both Certified only (Str 1) and Legalised documents (Str 2). Customer can, therefore, choose which level of processing will be applied to the documents:</t>
  </si>
  <si>
    <t>Even if the origianl consignor is foreign and a UK agent is shipping on their behalf, only the address of the UK agent is to appear on the invoice</t>
  </si>
  <si>
    <t>2) If the goods being consigned contain chemical materials, medicine, food, foodstuff, agricultural or animal products, a valid import licence must be provided.</t>
  </si>
  <si>
    <t>This import licence is to be issued by the State Company for the Iraqi Fairs and Commercial Services.</t>
  </si>
  <si>
    <r>
      <t xml:space="preserve">1) Commercial Invoice must state </t>
    </r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a UK address. Any mention of a foreign address on the invoice, whether printed or stamped, will not be accepted.</t>
    </r>
  </si>
  <si>
    <t>Requirments for legalising COO &amp; Invoice (Circular 928 18/02/2021)</t>
  </si>
  <si>
    <t>3) If the consignee is a public sector entity (govermental company), a copy of a valid contract between the consignor and the consignee must be provided.</t>
  </si>
  <si>
    <t>Requirments for legalising COO &amp; Invoice (Circular 939 16/06/2021)</t>
  </si>
  <si>
    <t>The Certificate of Origin should include the following details:</t>
  </si>
  <si>
    <t>Original/Copy</t>
  </si>
  <si>
    <t>Consignor should be a company with full address in the UK</t>
  </si>
  <si>
    <t>The Consignee should be in Iraq (final destination)</t>
  </si>
  <si>
    <t>Invoice number and date shouldappear on the Certificate of Origin and should match with the original invoice</t>
  </si>
  <si>
    <t>The Origin of the goods should be UK or Ireland, in case of the origin of goods being other than the UK or Ireland, the consignor company must submit a letter stating the goods have been produced for their benefit</t>
  </si>
  <si>
    <t>All documents should have a recent date</t>
  </si>
  <si>
    <t>If the goods are chemical materials, medicine, food or foodstuff, agricultural or animal products the company should provide a valid import licence</t>
  </si>
  <si>
    <t>Note: The embassy accepts only import licenses issued by the State Company for the Iraqi Fairs and Commerial Services.</t>
  </si>
  <si>
    <t>The company should provide a copy of a valid contract if the goods will be supplied to the public sector (govermental companies)</t>
  </si>
  <si>
    <t>2 idential Original Certificate of Origin or Invoices are not accepted, the embassy legalises as many copies as the customer wants as long as accompanied with the originals.</t>
  </si>
  <si>
    <t>All Other Documents (original/copy):</t>
  </si>
  <si>
    <t>Certificate of Origin (Stream 1 Certification only for Arab COO &amp; Invoice, Bahrain embassy legalise their own Bahrain COO, customer needs to contact embassy directly to apply)</t>
  </si>
  <si>
    <t>Health Certificate, Radiation Certificate, Halal certificate or other certificate related to food/drink safty must submit with COO &amp; Invoice</t>
  </si>
  <si>
    <t xml:space="preserve"> (£100 PER DOCUMENT, copy also £100)</t>
  </si>
  <si>
    <r>
      <t xml:space="preserve">£18 </t>
    </r>
    <r>
      <rPr>
        <sz val="9"/>
        <color theme="1"/>
        <rFont val="Calibri"/>
        <family val="2"/>
        <scheme val="minor"/>
      </rPr>
      <t>(£36 if more than 1 invoice)</t>
    </r>
  </si>
  <si>
    <t xml:space="preserve">(If a contract / POA has (2) two UK signatures the Consulate will charge an additional £161.00 ie: embassy fee will be 2 @ £161.00 = £322.00) </t>
  </si>
  <si>
    <t>Other Commerical Document:</t>
  </si>
  <si>
    <t>£161  x 2 (as two different documents)</t>
  </si>
  <si>
    <t>Minimum charge £33 / maximum £2233</t>
  </si>
  <si>
    <t>EMBASSY Copy on all docs</t>
  </si>
  <si>
    <t xml:space="preserve">The Iraqi authorities accept the COC from following companies: </t>
  </si>
  <si>
    <t>[(Invoice value in £)/1000] + 50</t>
  </si>
  <si>
    <t>Cost refer to Summary chart page 2</t>
  </si>
  <si>
    <t>Stream I : Documents to be certified by the Arab-British Chamber of Commerce.</t>
  </si>
  <si>
    <t>The embassy will not legalise any document that has the FCO apostille.</t>
  </si>
  <si>
    <t>Palestine</t>
  </si>
  <si>
    <t>FCO reqired for ODs before legalisation</t>
  </si>
  <si>
    <t>Other commercial documents</t>
  </si>
  <si>
    <t xml:space="preserve">SUDAN       </t>
  </si>
  <si>
    <t>MHRA certificate</t>
  </si>
  <si>
    <t>Declaration of origin</t>
  </si>
  <si>
    <t>When submitting an OD, please enclose a separate sheet which contains:</t>
  </si>
  <si>
    <t>• The name of the UK company who has issued the document</t>
  </si>
  <si>
    <t>• The company’s address</t>
  </si>
  <si>
    <t>• The name of the company’s director(s)</t>
  </si>
  <si>
    <t>• Their email address(es) and telephone number(s)</t>
  </si>
  <si>
    <t>For commercial powers of attorney:</t>
  </si>
  <si>
    <t>When submitting a commercial power of attorney, the director or one of the directors of the UK company</t>
  </si>
  <si>
    <t xml:space="preserve">must write and sign a letter verifying the authenticity of the power of attorney. </t>
  </si>
  <si>
    <t>The information in the list above must also be stated.</t>
  </si>
  <si>
    <t>Additional requirements for all ODs (Circular 140322 14/03/2022):</t>
  </si>
  <si>
    <t xml:space="preserve">£50.40 per page </t>
  </si>
  <si>
    <t>(£9 Legal Fee + Saudi form £8.4, from 01/04/2022)</t>
  </si>
  <si>
    <r>
      <rPr>
        <b/>
        <sz val="11"/>
        <color theme="1"/>
        <rFont val="Calibri"/>
        <family val="2"/>
        <scheme val="minor"/>
      </rPr>
      <t>TRANSLATION</t>
    </r>
    <r>
      <rPr>
        <sz val="11"/>
        <color theme="1"/>
        <rFont val="Calibri"/>
        <family val="2"/>
        <scheme val="minor"/>
      </rPr>
      <t xml:space="preserve"> INTO ARABIC REQUIRED EMBASSY copy on all docs + 2 additional copies for translation, </t>
    </r>
    <r>
      <rPr>
        <b/>
        <sz val="11"/>
        <color theme="1"/>
        <rFont val="Calibri"/>
        <family val="2"/>
        <scheme val="minor"/>
      </rPr>
      <t xml:space="preserve">FCO required for Ods. 
*turnaround: 3 weeks </t>
    </r>
    <r>
      <rPr>
        <b/>
        <sz val="11"/>
        <color rgb="FFFF0000"/>
        <rFont val="Calibri"/>
        <family val="2"/>
        <scheme val="minor"/>
      </rPr>
      <t>EXPRESS SERVICE 1 week</t>
    </r>
  </si>
  <si>
    <t>EXPRESS SERVICE</t>
  </si>
  <si>
    <r>
      <t>QAR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QAR 1,000,001</t>
    </r>
    <r>
      <rPr>
        <b/>
        <sz val="12"/>
        <color theme="1"/>
        <rFont val="Calibri"/>
        <family val="2"/>
        <scheme val="minor"/>
      </rPr>
      <t>)</t>
    </r>
  </si>
  <si>
    <t xml:space="preserve">If Invoice in USD, entre USD value in Blue box </t>
  </si>
  <si>
    <t>Please enter invoice value (in GBP) in Green box:</t>
  </si>
  <si>
    <t xml:space="preserve">If Invoice in other currency, entre in Pink box </t>
  </si>
  <si>
    <t>Entre GBP Exchange Rate:</t>
  </si>
  <si>
    <t>invoice value x 0.006</t>
  </si>
  <si>
    <t>*FCO required for all Ods</t>
  </si>
  <si>
    <t>Other Documents</t>
  </si>
  <si>
    <r>
      <t>EURO</t>
    </r>
    <r>
      <rPr>
        <sz val="12"/>
        <color theme="1"/>
        <rFont val="Calibri"/>
        <family val="2"/>
        <scheme val="minor"/>
      </rPr>
      <t xml:space="preserve"> Invoices </t>
    </r>
    <r>
      <rPr>
        <b/>
        <sz val="12"/>
        <color theme="1"/>
        <rFont val="Calibri"/>
        <family val="2"/>
        <scheme val="minor"/>
      </rPr>
      <t xml:space="preserve">(over </t>
    </r>
    <r>
      <rPr>
        <b/>
        <sz val="12"/>
        <color theme="4" tint="-0.499984740745262"/>
        <rFont val="Calibri"/>
        <family val="2"/>
        <scheme val="minor"/>
      </rPr>
      <t>266,668.00</t>
    </r>
    <r>
      <rPr>
        <b/>
        <sz val="12"/>
        <color theme="1"/>
        <rFont val="Calibri"/>
        <family val="2"/>
        <scheme val="minor"/>
      </rPr>
      <t>)</t>
    </r>
  </si>
  <si>
    <r>
      <t>USD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$273,974.00</t>
    </r>
    <r>
      <rPr>
        <b/>
        <sz val="12"/>
        <color theme="1"/>
        <rFont val="Calibri"/>
        <family val="2"/>
        <scheme val="minor"/>
      </rPr>
      <t>)</t>
    </r>
  </si>
  <si>
    <t xml:space="preserve"> Palestine, Syria: CO + Invoice to be a SET for certification</t>
  </si>
  <si>
    <t>Djibouti, Mauritania, Somalia: Can be Certificate of Origin only (with a copy of the invoice as a back up) for Certification</t>
  </si>
  <si>
    <r>
      <t>5 - 15 working days depending on the Embassy and any other services required (i.e. translation (see below), Foreign and Commonwealth Office (</t>
    </r>
    <r>
      <rPr>
        <b/>
        <sz val="12"/>
        <color theme="4" tint="-0.499984740745262"/>
        <rFont val="Calibri"/>
        <family val="2"/>
        <scheme val="minor"/>
      </rPr>
      <t>£76.20</t>
    </r>
    <r>
      <rPr>
        <sz val="12"/>
        <color theme="1"/>
        <rFont val="Calibri"/>
        <family val="2"/>
        <scheme val="minor"/>
      </rPr>
      <t xml:space="preserve">) etc). </t>
    </r>
  </si>
  <si>
    <t>* Please note that there are currently no Embassy Services available for Djibouti, Mauritania, Somalia and Syria, no FCO Premium service since 2024.</t>
  </si>
  <si>
    <t xml:space="preserve">Stream II : </t>
  </si>
  <si>
    <t>The embassy legalization is now no longer required. Instead, all document(s) must now be legalized by the Foreign and Commonwealth Office (FCO). Please note that ABCC certification is still required.</t>
  </si>
  <si>
    <t xml:space="preserve">Stream I : </t>
  </si>
  <si>
    <t>Documents to be certified by the Arab-British Chamber of Commerce.</t>
  </si>
  <si>
    <t>Part of hague convention, document with FCO apstille do NOT need embassy legalisation</t>
  </si>
  <si>
    <t>Power of Attorney requirement:</t>
  </si>
  <si>
    <t>A signed company headed letter from the signatory is required to be submitted along with the POA as the supporting document.</t>
  </si>
  <si>
    <t>This letter needs to confirm the following:</t>
  </si>
  <si>
    <t>Signatory's email address</t>
  </si>
  <si>
    <t>Signatory's phone number</t>
  </si>
  <si>
    <r>
      <t xml:space="preserve">Export documents (COO/Invoice/Packing List…etc.) for goods export to </t>
    </r>
    <r>
      <rPr>
        <b/>
        <sz val="11"/>
        <color theme="1"/>
        <rFont val="Calibri"/>
        <family val="2"/>
        <scheme val="minor"/>
      </rPr>
      <t>UAE Ministry and it’s subdivision</t>
    </r>
    <r>
      <rPr>
        <sz val="11"/>
        <color theme="1"/>
        <rFont val="Calibri"/>
        <family val="2"/>
        <scheme val="minor"/>
      </rPr>
      <t xml:space="preserve"> (Government Department, ie. UAE Armed Forces) do not need legalisation, Arab Chamber certification will suffice.</t>
    </r>
  </si>
  <si>
    <t>Iraqi authorities have Ban on Poultry, Birds, Eggs, Watermelon and Melon…etc. (please check latest circular to find out if the ban is lifted)</t>
  </si>
  <si>
    <t>Sunchinne Quality Control - China</t>
  </si>
  <si>
    <t>Baltic Control AS - Denmark</t>
  </si>
  <si>
    <t>• Passport copy of the Director who signed the letter</t>
  </si>
  <si>
    <t>Certificate of Origin + Invoice ST1 Certification only</t>
  </si>
  <si>
    <t>https://edas.mofa.gov.ae/regnv2/#/</t>
  </si>
  <si>
    <t>companies registered in the UAE must register using the following link:</t>
  </si>
  <si>
    <t>Circular 1019 16/10/2024: implemented eDAS platform 2.0 allows only the consignee in UAE to upload documents for legalisation,</t>
  </si>
  <si>
    <t>translation fee depend on texts on the document, check the fees by emailing scanned copy to ABCC Saleh Hasaballa : saleh@abcc.org.uk</t>
  </si>
  <si>
    <t>Fees</t>
  </si>
  <si>
    <r>
      <t>CO + INV certification only, legalisation by consignee in UAE. 
Embassy copy on Ods, Summary Invoices not accepted</t>
    </r>
    <r>
      <rPr>
        <b/>
        <sz val="10"/>
        <color theme="1"/>
        <rFont val="Calibri"/>
        <family val="2"/>
        <scheme val="minor"/>
      </rPr>
      <t xml:space="preserve"> 
(All £470 ODs require FCO)</t>
    </r>
  </si>
  <si>
    <r>
      <rPr>
        <u/>
        <sz val="12"/>
        <color rgb="FFFF0000"/>
        <rFont val="Calibri"/>
        <family val="2"/>
        <scheme val="minor"/>
      </rPr>
      <t>from</t>
    </r>
    <r>
      <rPr>
        <sz val="12"/>
        <color rgb="FFFF0000"/>
        <rFont val="Calibri"/>
        <family val="2"/>
        <scheme val="minor"/>
      </rPr>
      <t xml:space="preserve"> £60.00 per page, send scan copy to ABCC Saleh: saleh@abcc.org.uk  to get quote</t>
    </r>
  </si>
  <si>
    <r>
      <t>This is only available for countries in the table above that have STR1 ticked. Customer pays STR1 fee (see above) and express fee (</t>
    </r>
    <r>
      <rPr>
        <b/>
        <sz val="12"/>
        <color theme="8" tint="-0.499984740745262"/>
        <rFont val="Calibri"/>
        <family val="2"/>
        <scheme val="minor"/>
      </rPr>
      <t>£49.50 per BATCH (co+inv); if OD per document</t>
    </r>
    <r>
      <rPr>
        <sz val="12"/>
        <color theme="8" tint="-0.499984740745262"/>
        <rFont val="Calibri"/>
        <family val="2"/>
        <scheme val="minor"/>
      </rPr>
      <t xml:space="preserve">) to LCCI. </t>
    </r>
  </si>
  <si>
    <t>£58.50 + £58.50 =</t>
  </si>
  <si>
    <t>Handling fee £27.90 per BATCH (£23.25 + VAT £4.65) is payable in addition to translation fees. (JAN 2025 Price)</t>
  </si>
  <si>
    <r>
      <t xml:space="preserve">Certification fee (as calculated above) + (Embassy fee for Certificate) + (Embassy Fee for Invoice (refer to Oman tab)) = £117.00 + £60.00 + £210.00 = </t>
    </r>
    <r>
      <rPr>
        <b/>
        <sz val="12"/>
        <color theme="8" tint="-0.499984740745262"/>
        <rFont val="Calibri"/>
        <family val="2"/>
        <scheme val="minor"/>
      </rPr>
      <t>£387.00</t>
    </r>
  </si>
  <si>
    <r>
      <t xml:space="preserve">As STR1 is ticked for Oman, customer can apply for express service: Certification </t>
    </r>
    <r>
      <rPr>
        <b/>
        <sz val="12"/>
        <color theme="8" tint="-0.499984740745262"/>
        <rFont val="Calibri"/>
        <family val="2"/>
        <scheme val="minor"/>
      </rPr>
      <t>£117.00</t>
    </r>
    <r>
      <rPr>
        <sz val="12"/>
        <color theme="8" tint="-0.499984740745262"/>
        <rFont val="Calibri"/>
        <family val="2"/>
        <scheme val="minor"/>
      </rPr>
      <t xml:space="preserve"> + Express Fee </t>
    </r>
    <r>
      <rPr>
        <b/>
        <sz val="12"/>
        <color theme="8" tint="-0.499984740745262"/>
        <rFont val="Calibri"/>
        <family val="2"/>
        <scheme val="minor"/>
      </rPr>
      <t>£49.50</t>
    </r>
    <r>
      <rPr>
        <sz val="12"/>
        <color theme="8" tint="-0.499984740745262"/>
        <rFont val="Calibri"/>
        <family val="2"/>
        <scheme val="minor"/>
      </rPr>
      <t xml:space="preserve"> are payable to LCCI. £210.00 is payable to Embassy directly</t>
    </r>
  </si>
  <si>
    <r>
      <t>Minimum requirement = SET. Certification only is not allowed. Legalisation is mandatory as only STR 2 ticked. STR 1 Fee =</t>
    </r>
    <r>
      <rPr>
        <b/>
        <sz val="12"/>
        <color theme="8" tint="-0.499984740745262"/>
        <rFont val="Calibri"/>
        <family val="2"/>
        <scheme val="minor"/>
      </rPr>
      <t xml:space="preserve"> £58.50</t>
    </r>
    <r>
      <rPr>
        <sz val="12"/>
        <color theme="8" tint="-0.499984740745262"/>
        <rFont val="Calibri"/>
        <family val="2"/>
        <scheme val="minor"/>
      </rPr>
      <t xml:space="preserve"> +</t>
    </r>
    <r>
      <rPr>
        <b/>
        <sz val="12"/>
        <color theme="8" tint="-0.499984740745262"/>
        <rFont val="Calibri"/>
        <family val="2"/>
        <scheme val="minor"/>
      </rPr>
      <t xml:space="preserve"> £58.50</t>
    </r>
    <r>
      <rPr>
        <sz val="12"/>
        <color theme="8" tint="-0.499984740745262"/>
        <rFont val="Calibri"/>
        <family val="2"/>
        <scheme val="minor"/>
      </rPr>
      <t xml:space="preserve">, STR 2 Fee = £45 + £30 = </t>
    </r>
    <r>
      <rPr>
        <b/>
        <u/>
        <sz val="12"/>
        <color theme="8" tint="-0.499984740745262"/>
        <rFont val="Calibri"/>
        <family val="2"/>
        <scheme val="minor"/>
      </rPr>
      <t>£192.00</t>
    </r>
    <r>
      <rPr>
        <sz val="12"/>
        <color theme="8" tint="-0.499984740745262"/>
        <rFont val="Calibri"/>
        <family val="2"/>
        <scheme val="minor"/>
      </rPr>
      <t xml:space="preserve"> (Express service not allowed)</t>
    </r>
  </si>
  <si>
    <r>
      <t xml:space="preserve">GBP </t>
    </r>
    <r>
      <rPr>
        <sz val="12"/>
        <color theme="1"/>
        <rFont val="Calibri"/>
        <family val="2"/>
        <scheme val="minor"/>
      </rPr>
      <t>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£238,096</t>
    </r>
    <r>
      <rPr>
        <b/>
        <sz val="12"/>
        <color theme="1"/>
        <rFont val="Calibri"/>
        <family val="2"/>
        <scheme val="minor"/>
      </rPr>
      <t>)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</si>
  <si>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3.75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4.20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</si>
  <si>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3.65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4.20</t>
    </r>
  </si>
  <si>
    <r>
      <t xml:space="preserve">(invoice value x 0.006) / </t>
    </r>
    <r>
      <rPr>
        <sz val="12"/>
        <color theme="4" tint="-0.499984740745262"/>
        <rFont val="Calibri"/>
        <family val="2"/>
        <scheme val="minor"/>
      </rPr>
      <t>4.20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</si>
</sst>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;[Red]\-&quot;£&quot;#,##0.0"/>
    <numFmt numFmtId="165" formatCode="&quot;£&quot;#,##0.00"/>
    <numFmt numFmtId="166" formatCode="[$USD]\ #,##0.00"/>
    <numFmt numFmtId="167" formatCode="[$€-2]\ #,##0.00"/>
    <numFmt numFmtId="168" formatCode="[$QAR]\ #,##0"/>
    <numFmt numFmtId="169" formatCode="[$$-409]#,##0"/>
    <numFmt numFmtId="170" formatCode="[$€-2]\ #,##0"/>
    <numFmt numFmtId="171" formatCode="&quot;£&quot;#,##0"/>
    <numFmt numFmtId="172" formatCode="0.0000"/>
    <numFmt numFmtId="173" formatCode="[$£-809]#,##0.0;[Red]\-[$£-809]#,##0.0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45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/>
    </xf>
    <xf numFmtId="6" fontId="5" fillId="0" borderId="19" xfId="0" applyNumberFormat="1" applyFont="1" applyBorder="1" applyAlignment="1">
      <alignment horizontal="center" vertical="center"/>
    </xf>
    <xf numFmtId="6" fontId="5" fillId="0" borderId="2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6" fontId="5" fillId="0" borderId="13" xfId="0" applyNumberFormat="1" applyFont="1" applyBorder="1" applyAlignment="1">
      <alignment horizontal="center" vertical="center"/>
    </xf>
    <xf numFmtId="6" fontId="5" fillId="0" borderId="2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6" fontId="5" fillId="0" borderId="17" xfId="0" applyNumberFormat="1" applyFont="1" applyBorder="1" applyAlignment="1">
      <alignment horizontal="center" vertical="center"/>
    </xf>
    <xf numFmtId="6" fontId="5" fillId="0" borderId="1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5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6" fontId="0" fillId="0" borderId="0" xfId="0" applyNumberFormat="1" applyAlignment="1">
      <alignment horizontal="left"/>
    </xf>
    <xf numFmtId="0" fontId="2" fillId="0" borderId="0" xfId="0" applyFont="1"/>
    <xf numFmtId="6" fontId="5" fillId="0" borderId="11" xfId="0" applyNumberFormat="1" applyFont="1" applyBorder="1" applyAlignment="1">
      <alignment horizontal="center" vertical="center"/>
    </xf>
    <xf numFmtId="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0" xfId="0" applyAlignment="1">
      <alignment wrapText="1"/>
    </xf>
    <xf numFmtId="6" fontId="0" fillId="0" borderId="0" xfId="0" quotePrefix="1" applyNumberForma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left" vertical="center" indent="5"/>
    </xf>
    <xf numFmtId="8" fontId="10" fillId="0" borderId="0" xfId="0" applyNumberFormat="1" applyFont="1" applyAlignment="1">
      <alignment horizontal="left" vertical="center" indent="5"/>
    </xf>
    <xf numFmtId="0" fontId="1" fillId="3" borderId="0" xfId="0" applyFont="1" applyFill="1"/>
    <xf numFmtId="0" fontId="0" fillId="3" borderId="0" xfId="0" applyFill="1"/>
    <xf numFmtId="164" fontId="0" fillId="0" borderId="0" xfId="0" applyNumberFormat="1" applyAlignment="1">
      <alignment horizontal="left"/>
    </xf>
    <xf numFmtId="0" fontId="7" fillId="0" borderId="0" xfId="0" applyFont="1" applyAlignment="1">
      <alignment vertical="center"/>
    </xf>
    <xf numFmtId="6" fontId="0" fillId="0" borderId="33" xfId="0" applyNumberFormat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3" borderId="11" xfId="0" applyFill="1" applyBorder="1"/>
    <xf numFmtId="6" fontId="1" fillId="0" borderId="33" xfId="0" applyNumberFormat="1" applyFont="1" applyBorder="1" applyAlignment="1">
      <alignment horizontal="left"/>
    </xf>
    <xf numFmtId="6" fontId="0" fillId="0" borderId="35" xfId="0" applyNumberFormat="1" applyBorder="1" applyAlignment="1">
      <alignment horizontal="left"/>
    </xf>
    <xf numFmtId="6" fontId="1" fillId="0" borderId="35" xfId="0" applyNumberFormat="1" applyFont="1" applyBorder="1" applyAlignment="1">
      <alignment horizontal="left"/>
    </xf>
    <xf numFmtId="6" fontId="1" fillId="0" borderId="12" xfId="0" applyNumberFormat="1" applyFont="1" applyBorder="1" applyAlignment="1">
      <alignment horizontal="left"/>
    </xf>
    <xf numFmtId="6" fontId="1" fillId="0" borderId="14" xfId="0" applyNumberFormat="1" applyFont="1" applyBorder="1" applyAlignment="1">
      <alignment horizontal="left"/>
    </xf>
    <xf numFmtId="6" fontId="0" fillId="0" borderId="36" xfId="0" applyNumberFormat="1" applyBorder="1" applyAlignment="1">
      <alignment horizontal="left"/>
    </xf>
    <xf numFmtId="6" fontId="1" fillId="0" borderId="36" xfId="0" applyNumberFormat="1" applyFont="1" applyBorder="1" applyAlignment="1">
      <alignment horizontal="left"/>
    </xf>
    <xf numFmtId="6" fontId="1" fillId="0" borderId="16" xfId="0" applyNumberFormat="1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6" fontId="1" fillId="0" borderId="0" xfId="0" applyNumberFormat="1" applyFont="1" applyAlignment="1">
      <alignment horizontal="left"/>
    </xf>
    <xf numFmtId="6" fontId="0" fillId="0" borderId="0" xfId="0" applyNumberFormat="1"/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0" fillId="4" borderId="32" xfId="0" applyNumberFormat="1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0" borderId="0" xfId="0" quotePrefix="1"/>
    <xf numFmtId="8" fontId="0" fillId="0" borderId="0" xfId="0" applyNumberFormat="1"/>
    <xf numFmtId="0" fontId="3" fillId="10" borderId="0" xfId="0" applyFont="1" applyFill="1" applyAlignment="1">
      <alignment vertical="center"/>
    </xf>
    <xf numFmtId="0" fontId="5" fillId="10" borderId="0" xfId="0" applyFont="1" applyFill="1"/>
    <xf numFmtId="0" fontId="0" fillId="10" borderId="0" xfId="0" applyFill="1"/>
    <xf numFmtId="0" fontId="3" fillId="4" borderId="0" xfId="0" applyFont="1" applyFill="1" applyAlignment="1">
      <alignment vertical="center"/>
    </xf>
    <xf numFmtId="0" fontId="5" fillId="4" borderId="0" xfId="0" applyFont="1" applyFill="1"/>
    <xf numFmtId="0" fontId="5" fillId="1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5" fillId="2" borderId="1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6" fontId="5" fillId="0" borderId="13" xfId="0" applyNumberFormat="1" applyFont="1" applyBorder="1" applyAlignment="1">
      <alignment horizontal="center" vertical="center" wrapText="1"/>
    </xf>
    <xf numFmtId="6" fontId="5" fillId="0" borderId="4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3" fillId="0" borderId="0" xfId="0" applyFont="1"/>
    <xf numFmtId="164" fontId="5" fillId="0" borderId="13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19" fillId="0" borderId="0" xfId="3"/>
    <xf numFmtId="0" fontId="20" fillId="0" borderId="0" xfId="0" applyFont="1"/>
    <xf numFmtId="6" fontId="0" fillId="4" borderId="45" xfId="0" applyNumberFormat="1" applyFill="1" applyBorder="1" applyAlignment="1">
      <alignment horizontal="left"/>
    </xf>
    <xf numFmtId="0" fontId="23" fillId="0" borderId="0" xfId="0" applyFont="1"/>
    <xf numFmtId="0" fontId="0" fillId="3" borderId="37" xfId="0" applyFill="1" applyBorder="1"/>
    <xf numFmtId="6" fontId="0" fillId="4" borderId="38" xfId="0" applyNumberFormat="1" applyFill="1" applyBorder="1" applyAlignment="1">
      <alignment horizontal="left"/>
    </xf>
    <xf numFmtId="6" fontId="0" fillId="4" borderId="35" xfId="0" applyNumberFormat="1" applyFill="1" applyBorder="1" applyAlignment="1">
      <alignment horizontal="left"/>
    </xf>
    <xf numFmtId="0" fontId="21" fillId="0" borderId="0" xfId="0" applyFont="1"/>
    <xf numFmtId="0" fontId="24" fillId="0" borderId="0" xfId="0" applyFont="1"/>
    <xf numFmtId="6" fontId="13" fillId="0" borderId="0" xfId="0" applyNumberFormat="1" applyFont="1"/>
    <xf numFmtId="6" fontId="1" fillId="0" borderId="32" xfId="0" applyNumberFormat="1" applyFont="1" applyBorder="1" applyAlignment="1">
      <alignment horizontal="left"/>
    </xf>
    <xf numFmtId="6" fontId="1" fillId="0" borderId="41" xfId="0" applyNumberFormat="1" applyFont="1" applyBorder="1" applyAlignment="1">
      <alignment horizontal="left"/>
    </xf>
    <xf numFmtId="0" fontId="10" fillId="0" borderId="39" xfId="0" applyFont="1" applyBorder="1" applyAlignment="1">
      <alignment vertical="center"/>
    </xf>
    <xf numFmtId="6" fontId="0" fillId="0" borderId="42" xfId="0" applyNumberFormat="1" applyBorder="1" applyAlignment="1">
      <alignment horizontal="left"/>
    </xf>
    <xf numFmtId="6" fontId="0" fillId="0" borderId="41" xfId="0" applyNumberForma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7" fontId="1" fillId="0" borderId="0" xfId="0" applyNumberFormat="1" applyFont="1"/>
    <xf numFmtId="6" fontId="5" fillId="0" borderId="26" xfId="0" applyNumberFormat="1" applyFont="1" applyBorder="1" applyAlignment="1">
      <alignment horizontal="center" vertical="center" wrapText="1"/>
    </xf>
    <xf numFmtId="168" fontId="0" fillId="0" borderId="13" xfId="0" applyNumberFormat="1" applyBorder="1" applyAlignment="1">
      <alignment horizontal="left"/>
    </xf>
    <xf numFmtId="169" fontId="0" fillId="0" borderId="13" xfId="0" applyNumberFormat="1" applyBorder="1" applyAlignment="1">
      <alignment horizontal="left"/>
    </xf>
    <xf numFmtId="169" fontId="0" fillId="0" borderId="29" xfId="0" applyNumberFormat="1" applyBorder="1" applyAlignment="1">
      <alignment horizontal="left"/>
    </xf>
    <xf numFmtId="170" fontId="0" fillId="0" borderId="13" xfId="0" applyNumberFormat="1" applyBorder="1" applyAlignment="1">
      <alignment horizontal="left"/>
    </xf>
    <xf numFmtId="170" fontId="0" fillId="0" borderId="33" xfId="0" applyNumberFormat="1" applyBorder="1" applyAlignment="1">
      <alignment horizontal="left"/>
    </xf>
    <xf numFmtId="171" fontId="0" fillId="0" borderId="46" xfId="0" applyNumberFormat="1" applyBorder="1" applyAlignment="1">
      <alignment horizontal="left"/>
    </xf>
    <xf numFmtId="171" fontId="0" fillId="0" borderId="29" xfId="0" applyNumberForma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171" fontId="0" fillId="0" borderId="47" xfId="0" applyNumberFormat="1" applyBorder="1" applyAlignment="1">
      <alignment horizontal="left"/>
    </xf>
    <xf numFmtId="171" fontId="0" fillId="0" borderId="1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10" fontId="0" fillId="0" borderId="40" xfId="0" applyNumberFormat="1" applyBorder="1" applyAlignment="1">
      <alignment horizontal="left"/>
    </xf>
    <xf numFmtId="0" fontId="0" fillId="0" borderId="1" xfId="0" applyBorder="1"/>
    <xf numFmtId="0" fontId="0" fillId="0" borderId="4" xfId="0" applyBorder="1"/>
    <xf numFmtId="168" fontId="0" fillId="0" borderId="14" xfId="0" applyNumberFormat="1" applyBorder="1" applyAlignment="1">
      <alignment horizontal="left"/>
    </xf>
    <xf numFmtId="171" fontId="13" fillId="0" borderId="34" xfId="0" applyNumberFormat="1" applyFont="1" applyBorder="1"/>
    <xf numFmtId="171" fontId="13" fillId="0" borderId="21" xfId="0" applyNumberFormat="1" applyFont="1" applyBorder="1"/>
    <xf numFmtId="10" fontId="21" fillId="0" borderId="22" xfId="0" applyNumberFormat="1" applyFont="1" applyBorder="1" applyAlignment="1">
      <alignment horizontal="right"/>
    </xf>
    <xf numFmtId="6" fontId="21" fillId="0" borderId="0" xfId="0" applyNumberFormat="1" applyFont="1" applyAlignment="1">
      <alignment horizontal="left"/>
    </xf>
    <xf numFmtId="10" fontId="0" fillId="0" borderId="16" xfId="0" applyNumberFormat="1" applyBorder="1" applyAlignment="1">
      <alignment horizontal="left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72" fontId="1" fillId="0" borderId="7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0" xfId="0" applyFont="1"/>
    <xf numFmtId="8" fontId="28" fillId="0" borderId="0" xfId="0" applyNumberFormat="1" applyFont="1" applyAlignment="1">
      <alignment horizontal="left"/>
    </xf>
    <xf numFmtId="0" fontId="29" fillId="0" borderId="0" xfId="0" applyFont="1"/>
    <xf numFmtId="8" fontId="31" fillId="0" borderId="0" xfId="0" applyNumberFormat="1" applyFont="1"/>
    <xf numFmtId="0" fontId="28" fillId="0" borderId="0" xfId="0" quotePrefix="1" applyFont="1"/>
    <xf numFmtId="0" fontId="30" fillId="0" borderId="0" xfId="0" quotePrefix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173" fontId="5" fillId="0" borderId="13" xfId="0" applyNumberFormat="1" applyFont="1" applyBorder="1" applyAlignment="1">
      <alignment horizontal="center" vertical="center"/>
    </xf>
    <xf numFmtId="173" fontId="5" fillId="0" borderId="26" xfId="0" applyNumberFormat="1" applyFont="1" applyBorder="1" applyAlignment="1">
      <alignment horizontal="center" vertical="center"/>
    </xf>
    <xf numFmtId="173" fontId="5" fillId="0" borderId="19" xfId="0" applyNumberFormat="1" applyFont="1" applyBorder="1" applyAlignment="1">
      <alignment horizontal="center" vertical="center"/>
    </xf>
    <xf numFmtId="173" fontId="5" fillId="0" borderId="29" xfId="0" applyNumberFormat="1" applyFont="1" applyBorder="1" applyAlignment="1">
      <alignment horizontal="center" vertical="center"/>
    </xf>
    <xf numFmtId="173" fontId="5" fillId="0" borderId="25" xfId="0" applyNumberFormat="1" applyFont="1" applyBorder="1" applyAlignment="1">
      <alignment horizontal="center" vertical="center" wrapText="1"/>
    </xf>
    <xf numFmtId="173" fontId="5" fillId="0" borderId="14" xfId="0" applyNumberFormat="1" applyFont="1" applyBorder="1" applyAlignment="1">
      <alignment horizontal="center" vertical="center"/>
    </xf>
    <xf numFmtId="173" fontId="0" fillId="0" borderId="0" xfId="0" applyNumberFormat="1" applyAlignment="1">
      <alignment horizontal="left"/>
    </xf>
    <xf numFmtId="0" fontId="3" fillId="0" borderId="29" xfId="0" applyFont="1" applyBorder="1" applyAlignment="1">
      <alignment horizontal="center" vertical="center"/>
    </xf>
    <xf numFmtId="5" fontId="1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center" vertical="center"/>
    </xf>
    <xf numFmtId="6" fontId="5" fillId="0" borderId="15" xfId="0" applyNumberFormat="1" applyFont="1" applyBorder="1" applyAlignment="1">
      <alignment horizontal="center" vertical="center"/>
    </xf>
    <xf numFmtId="6" fontId="5" fillId="0" borderId="16" xfId="0" applyNumberFormat="1" applyFont="1" applyBorder="1" applyAlignment="1">
      <alignment horizontal="center" vertical="center"/>
    </xf>
    <xf numFmtId="6" fontId="5" fillId="0" borderId="20" xfId="0" applyNumberFormat="1" applyFont="1" applyBorder="1" applyAlignment="1">
      <alignment horizontal="center" vertical="center"/>
    </xf>
    <xf numFmtId="6" fontId="5" fillId="0" borderId="40" xfId="0" applyNumberFormat="1" applyFont="1" applyBorder="1" applyAlignment="1">
      <alignment horizontal="center" vertical="center"/>
    </xf>
    <xf numFmtId="6" fontId="5" fillId="0" borderId="48" xfId="0" applyNumberFormat="1" applyFont="1" applyBorder="1" applyAlignment="1">
      <alignment horizontal="center" vertical="center"/>
    </xf>
    <xf numFmtId="6" fontId="5" fillId="0" borderId="44" xfId="0" applyNumberFormat="1" applyFont="1" applyBorder="1" applyAlignment="1">
      <alignment horizontal="center" vertical="center"/>
    </xf>
    <xf numFmtId="6" fontId="5" fillId="0" borderId="49" xfId="0" applyNumberFormat="1" applyFont="1" applyBorder="1" applyAlignment="1">
      <alignment horizontal="center" vertical="center"/>
    </xf>
    <xf numFmtId="6" fontId="5" fillId="0" borderId="3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/>
    <xf numFmtId="8" fontId="37" fillId="0" borderId="0" xfId="0" applyNumberFormat="1" applyFont="1" applyAlignment="1">
      <alignment horizontal="left"/>
    </xf>
    <xf numFmtId="0" fontId="37" fillId="0" borderId="0" xfId="0" applyFont="1"/>
    <xf numFmtId="171" fontId="39" fillId="0" borderId="20" xfId="0" applyNumberFormat="1" applyFont="1" applyBorder="1" applyAlignment="1">
      <alignment horizontal="left"/>
    </xf>
    <xf numFmtId="170" fontId="39" fillId="0" borderId="15" xfId="0" applyNumberFormat="1" applyFont="1" applyBorder="1" applyAlignment="1">
      <alignment horizontal="left"/>
    </xf>
    <xf numFmtId="169" fontId="39" fillId="0" borderId="15" xfId="0" applyNumberFormat="1" applyFont="1" applyBorder="1" applyAlignment="1">
      <alignment horizontal="left"/>
    </xf>
    <xf numFmtId="168" fontId="39" fillId="0" borderId="15" xfId="0" applyNumberFormat="1" applyFont="1" applyBorder="1" applyAlignment="1">
      <alignment horizontal="left"/>
    </xf>
    <xf numFmtId="0" fontId="19" fillId="3" borderId="0" xfId="3" applyFill="1"/>
    <xf numFmtId="6" fontId="7" fillId="0" borderId="32" xfId="0" applyNumberFormat="1" applyFont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6" fontId="41" fillId="0" borderId="0" xfId="0" applyNumberFormat="1" applyFont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8" fontId="30" fillId="0" borderId="0" xfId="0" quotePrefix="1" applyNumberFormat="1" applyFont="1" applyAlignment="1">
      <alignment horizontal="center"/>
    </xf>
    <xf numFmtId="0" fontId="28" fillId="0" borderId="0" xfId="0" quotePrefix="1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11" fillId="5" borderId="25" xfId="0" applyNumberFormat="1" applyFont="1" applyFill="1" applyBorder="1" applyAlignment="1" applyProtection="1">
      <alignment horizontal="center"/>
      <protection locked="0"/>
    </xf>
    <xf numFmtId="165" fontId="11" fillId="5" borderId="19" xfId="0" applyNumberFormat="1" applyFont="1" applyFill="1" applyBorder="1" applyAlignment="1" applyProtection="1">
      <alignment horizontal="center"/>
      <protection locked="0"/>
    </xf>
    <xf numFmtId="166" fontId="12" fillId="6" borderId="25" xfId="0" applyNumberFormat="1" applyFont="1" applyFill="1" applyBorder="1" applyAlignment="1" applyProtection="1">
      <alignment horizontal="center"/>
      <protection locked="0"/>
    </xf>
    <xf numFmtId="166" fontId="12" fillId="6" borderId="19" xfId="0" applyNumberFormat="1" applyFont="1" applyFill="1" applyBorder="1" applyAlignment="1" applyProtection="1">
      <alignment horizontal="center"/>
      <protection locked="0"/>
    </xf>
    <xf numFmtId="167" fontId="12" fillId="7" borderId="27" xfId="0" applyNumberFormat="1" applyFont="1" applyFill="1" applyBorder="1" applyAlignment="1" applyProtection="1">
      <alignment horizontal="center"/>
      <protection locked="0"/>
    </xf>
    <xf numFmtId="167" fontId="12" fillId="7" borderId="20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9" borderId="39" xfId="0" applyFill="1" applyBorder="1" applyAlignment="1" applyProtection="1">
      <alignment horizontal="center"/>
      <protection locked="0"/>
    </xf>
    <xf numFmtId="0" fontId="0" fillId="9" borderId="41" xfId="0" applyFill="1" applyBorder="1" applyAlignment="1" applyProtection="1">
      <alignment horizontal="center"/>
      <protection locked="0"/>
    </xf>
    <xf numFmtId="165" fontId="11" fillId="5" borderId="17" xfId="0" applyNumberFormat="1" applyFont="1" applyFill="1" applyBorder="1" applyAlignment="1">
      <alignment horizontal="center"/>
    </xf>
    <xf numFmtId="165" fontId="11" fillId="5" borderId="29" xfId="0" applyNumberFormat="1" applyFont="1" applyFill="1" applyBorder="1" applyAlignment="1">
      <alignment horizontal="center"/>
    </xf>
    <xf numFmtId="166" fontId="12" fillId="6" borderId="17" xfId="0" applyNumberFormat="1" applyFont="1" applyFill="1" applyBorder="1" applyAlignment="1" applyProtection="1">
      <alignment horizontal="center"/>
      <protection locked="0"/>
    </xf>
    <xf numFmtId="166" fontId="12" fillId="6" borderId="29" xfId="0" applyNumberFormat="1" applyFont="1" applyFill="1" applyBorder="1" applyAlignment="1" applyProtection="1">
      <alignment horizontal="center"/>
      <protection locked="0"/>
    </xf>
    <xf numFmtId="167" fontId="12" fillId="7" borderId="40" xfId="0" applyNumberFormat="1" applyFont="1" applyFill="1" applyBorder="1" applyAlignment="1" applyProtection="1">
      <alignment horizontal="center"/>
      <protection locked="0"/>
    </xf>
    <xf numFmtId="167" fontId="12" fillId="7" borderId="3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0" fillId="12" borderId="39" xfId="0" applyFill="1" applyBorder="1" applyAlignment="1" applyProtection="1">
      <alignment horizontal="left"/>
      <protection locked="0"/>
    </xf>
    <xf numFmtId="0" fontId="0" fillId="12" borderId="42" xfId="0" applyFill="1" applyBorder="1" applyAlignment="1" applyProtection="1">
      <alignment horizontal="left"/>
      <protection locked="0"/>
    </xf>
    <xf numFmtId="0" fontId="0" fillId="12" borderId="41" xfId="0" applyFill="1" applyBorder="1" applyAlignment="1" applyProtection="1">
      <alignment horizontal="left"/>
      <protection locked="0"/>
    </xf>
    <xf numFmtId="0" fontId="0" fillId="13" borderId="39" xfId="0" applyFill="1" applyBorder="1" applyAlignment="1" applyProtection="1">
      <alignment horizontal="left"/>
      <protection locked="0"/>
    </xf>
    <xf numFmtId="0" fontId="0" fillId="13" borderId="42" xfId="0" applyFill="1" applyBorder="1" applyAlignment="1" applyProtection="1">
      <alignment horizontal="left"/>
      <protection locked="0"/>
    </xf>
    <xf numFmtId="0" fontId="0" fillId="13" borderId="41" xfId="0" applyFill="1" applyBorder="1" applyAlignment="1" applyProtection="1">
      <alignment horizontal="left"/>
      <protection locked="0"/>
    </xf>
    <xf numFmtId="0" fontId="0" fillId="14" borderId="39" xfId="0" applyFill="1" applyBorder="1" applyAlignment="1" applyProtection="1">
      <alignment horizontal="left"/>
      <protection locked="0"/>
    </xf>
    <xf numFmtId="0" fontId="0" fillId="14" borderId="42" xfId="0" applyFill="1" applyBorder="1" applyAlignment="1" applyProtection="1">
      <alignment horizontal="left"/>
      <protection locked="0"/>
    </xf>
    <xf numFmtId="0" fontId="0" fillId="14" borderId="41" xfId="0" applyFill="1" applyBorder="1" applyAlignment="1" applyProtection="1">
      <alignment horizontal="left"/>
      <protection locked="0"/>
    </xf>
    <xf numFmtId="0" fontId="0" fillId="15" borderId="39" xfId="0" applyFill="1" applyBorder="1" applyAlignment="1" applyProtection="1">
      <alignment horizontal="left"/>
      <protection locked="0"/>
    </xf>
    <xf numFmtId="0" fontId="0" fillId="15" borderId="42" xfId="0" applyFill="1" applyBorder="1" applyAlignment="1" applyProtection="1">
      <alignment horizontal="left"/>
      <protection locked="0"/>
    </xf>
    <xf numFmtId="0" fontId="0" fillId="15" borderId="41" xfId="0" applyFill="1" applyBorder="1" applyAlignment="1" applyProtection="1">
      <alignment horizontal="left"/>
      <protection locked="0"/>
    </xf>
    <xf numFmtId="0" fontId="0" fillId="4" borderId="39" xfId="0" applyFill="1" applyBorder="1" applyAlignment="1" applyProtection="1">
      <alignment horizontal="left"/>
      <protection locked="0"/>
    </xf>
    <xf numFmtId="0" fontId="0" fillId="4" borderId="42" xfId="0" applyFill="1" applyBorder="1" applyAlignment="1" applyProtection="1">
      <alignment horizontal="left"/>
      <protection locked="0"/>
    </xf>
    <xf numFmtId="0" fontId="0" fillId="4" borderId="41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 wrapText="1"/>
    </xf>
    <xf numFmtId="6" fontId="22" fillId="0" borderId="39" xfId="0" applyNumberFormat="1" applyFont="1" applyBorder="1" applyAlignment="1">
      <alignment horizontal="center"/>
    </xf>
    <xf numFmtId="6" fontId="22" fillId="0" borderId="4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">
    <cellStyle name="Currency 2" xfId="2" xr:uid="{00000000-0005-0000-0000-000000000000}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edas.mofa.gov.ae/regnv2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trustnet.com/Currencies/CurrencyMatrix.asp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68"/>
  <sheetViews>
    <sheetView tabSelected="1" topLeftCell="A6" zoomScaleNormal="100" workbookViewId="0">
      <selection activeCell="B21" sqref="B21"/>
    </sheetView>
  </sheetViews>
  <sheetFormatPr defaultRowHeight="15" x14ac:dyDescent="0.25"/>
  <cols>
    <col min="1" max="1" width="3" customWidth="1"/>
    <col min="2" max="2" width="16.85546875" customWidth="1"/>
    <col min="3" max="3" width="9.7109375" customWidth="1"/>
    <col min="4" max="4" width="9.5703125" customWidth="1"/>
    <col min="5" max="5" width="20.7109375" customWidth="1"/>
    <col min="6" max="6" width="14" customWidth="1"/>
    <col min="7" max="10" width="10.7109375" customWidth="1"/>
    <col min="11" max="11" width="11" customWidth="1"/>
    <col min="12" max="12" width="10.7109375" customWidth="1"/>
    <col min="13" max="13" width="50.28515625" customWidth="1"/>
    <col min="14" max="14" width="7.28515625" customWidth="1"/>
    <col min="15" max="15" width="9" customWidth="1"/>
    <col min="16" max="16" width="17.7109375" customWidth="1"/>
  </cols>
  <sheetData>
    <row r="1" spans="2:15" ht="15.75" thickBot="1" x14ac:dyDescent="0.3"/>
    <row r="2" spans="2:15" ht="17.25" customHeight="1" x14ac:dyDescent="0.25">
      <c r="B2" s="188" t="s">
        <v>183</v>
      </c>
      <c r="C2" s="193" t="s">
        <v>18</v>
      </c>
      <c r="D2" s="194"/>
      <c r="E2" s="195" t="s">
        <v>184</v>
      </c>
      <c r="F2" s="193" t="s">
        <v>19</v>
      </c>
      <c r="G2" s="197"/>
      <c r="H2" s="194" t="s">
        <v>22</v>
      </c>
      <c r="I2" s="194"/>
      <c r="J2" s="193" t="s">
        <v>23</v>
      </c>
      <c r="K2" s="197"/>
      <c r="L2" s="202" t="s">
        <v>24</v>
      </c>
      <c r="M2" s="203"/>
      <c r="N2" s="217" t="s">
        <v>218</v>
      </c>
      <c r="O2" s="206" t="s">
        <v>25</v>
      </c>
    </row>
    <row r="3" spans="2:15" ht="26.25" customHeight="1" thickBot="1" x14ac:dyDescent="0.3">
      <c r="B3" s="189"/>
      <c r="C3" s="3">
        <v>1</v>
      </c>
      <c r="D3" s="4">
        <v>2</v>
      </c>
      <c r="E3" s="196"/>
      <c r="F3" s="90" t="s">
        <v>20</v>
      </c>
      <c r="G3" s="91" t="s">
        <v>21</v>
      </c>
      <c r="H3" s="88" t="s">
        <v>20</v>
      </c>
      <c r="I3" s="88" t="s">
        <v>21</v>
      </c>
      <c r="J3" s="90" t="s">
        <v>20</v>
      </c>
      <c r="K3" s="91" t="s">
        <v>21</v>
      </c>
      <c r="L3" s="204"/>
      <c r="M3" s="205"/>
      <c r="N3" s="207"/>
      <c r="O3" s="207"/>
    </row>
    <row r="4" spans="2:15" ht="45" customHeight="1" x14ac:dyDescent="0.25">
      <c r="B4" s="25" t="s">
        <v>0</v>
      </c>
      <c r="C4" s="31" t="s">
        <v>28</v>
      </c>
      <c r="D4" s="32" t="s">
        <v>28</v>
      </c>
      <c r="E4" s="87" t="s">
        <v>26</v>
      </c>
      <c r="F4" s="38">
        <v>60</v>
      </c>
      <c r="G4" s="39">
        <v>5</v>
      </c>
      <c r="H4" s="89" t="s">
        <v>178</v>
      </c>
      <c r="I4" s="93">
        <v>5</v>
      </c>
      <c r="J4" s="38">
        <v>60</v>
      </c>
      <c r="K4" s="39">
        <v>5</v>
      </c>
      <c r="L4" s="208" t="s">
        <v>223</v>
      </c>
      <c r="M4" s="209"/>
      <c r="N4" s="21" t="s">
        <v>31</v>
      </c>
      <c r="O4" s="117" t="s">
        <v>30</v>
      </c>
    </row>
    <row r="5" spans="2:15" ht="33" customHeight="1" x14ac:dyDescent="0.25">
      <c r="B5" s="26" t="s">
        <v>1</v>
      </c>
      <c r="C5" s="33" t="s">
        <v>28</v>
      </c>
      <c r="D5" s="34" t="s">
        <v>28</v>
      </c>
      <c r="E5" s="164" t="s">
        <v>241</v>
      </c>
      <c r="F5" s="18" t="s">
        <v>146</v>
      </c>
      <c r="G5" s="16" t="s">
        <v>146</v>
      </c>
      <c r="H5" s="18" t="s">
        <v>146</v>
      </c>
      <c r="I5" s="16" t="s">
        <v>146</v>
      </c>
      <c r="J5" s="12">
        <v>43</v>
      </c>
      <c r="K5" s="16">
        <v>43</v>
      </c>
      <c r="L5" s="210" t="s">
        <v>334</v>
      </c>
      <c r="M5" s="211"/>
      <c r="N5" s="22" t="s">
        <v>31</v>
      </c>
      <c r="O5" s="118" t="s">
        <v>30</v>
      </c>
    </row>
    <row r="6" spans="2:15" ht="134.65" customHeight="1" x14ac:dyDescent="0.25">
      <c r="B6" s="26" t="s">
        <v>2</v>
      </c>
      <c r="C6" s="33" t="s">
        <v>28</v>
      </c>
      <c r="D6" s="34" t="s">
        <v>28</v>
      </c>
      <c r="E6" s="17" t="s">
        <v>26</v>
      </c>
      <c r="F6" s="12">
        <v>100</v>
      </c>
      <c r="G6" s="13">
        <v>100</v>
      </c>
      <c r="H6" s="6">
        <v>100</v>
      </c>
      <c r="I6" s="7">
        <v>100</v>
      </c>
      <c r="J6" s="12">
        <v>160</v>
      </c>
      <c r="K6" s="13">
        <v>160</v>
      </c>
      <c r="L6" s="212" t="s">
        <v>243</v>
      </c>
      <c r="M6" s="212"/>
      <c r="N6" s="22" t="s">
        <v>31</v>
      </c>
      <c r="O6" s="118" t="s">
        <v>30</v>
      </c>
    </row>
    <row r="7" spans="2:15" ht="40.5" customHeight="1" x14ac:dyDescent="0.25">
      <c r="B7" s="26" t="s">
        <v>49</v>
      </c>
      <c r="C7" s="33" t="s">
        <v>28</v>
      </c>
      <c r="D7" s="85" t="s">
        <v>32</v>
      </c>
      <c r="E7" s="97" t="s">
        <v>182</v>
      </c>
      <c r="F7" s="8" t="s">
        <v>178</v>
      </c>
      <c r="G7" s="9" t="s">
        <v>178</v>
      </c>
      <c r="H7" s="10" t="s">
        <v>178</v>
      </c>
      <c r="I7" s="11" t="s">
        <v>178</v>
      </c>
      <c r="J7" s="8" t="s">
        <v>178</v>
      </c>
      <c r="K7" s="9" t="s">
        <v>178</v>
      </c>
      <c r="L7" s="190"/>
      <c r="M7" s="190"/>
      <c r="N7" s="5" t="s">
        <v>152</v>
      </c>
      <c r="O7" s="118" t="s">
        <v>30</v>
      </c>
    </row>
    <row r="8" spans="2:15" ht="43.5" customHeight="1" x14ac:dyDescent="0.25">
      <c r="B8" s="26" t="s">
        <v>3</v>
      </c>
      <c r="C8" s="33" t="s">
        <v>28</v>
      </c>
      <c r="D8" s="156" t="s">
        <v>28</v>
      </c>
      <c r="E8" s="17" t="s">
        <v>26</v>
      </c>
      <c r="F8" s="157">
        <v>42.8</v>
      </c>
      <c r="G8" s="158">
        <v>42.8</v>
      </c>
      <c r="H8" s="159">
        <v>42.8</v>
      </c>
      <c r="I8" s="160">
        <v>42.8</v>
      </c>
      <c r="J8" s="161">
        <v>42.8</v>
      </c>
      <c r="K8" s="162">
        <v>42.8</v>
      </c>
      <c r="L8" s="190" t="s">
        <v>290</v>
      </c>
      <c r="M8" s="190"/>
      <c r="N8" s="22" t="s">
        <v>31</v>
      </c>
      <c r="O8" s="118" t="s">
        <v>30</v>
      </c>
    </row>
    <row r="9" spans="2:15" ht="42.75" customHeight="1" x14ac:dyDescent="0.25">
      <c r="B9" s="26" t="s">
        <v>4</v>
      </c>
      <c r="C9" s="70"/>
      <c r="D9" s="34" t="s">
        <v>28</v>
      </c>
      <c r="E9" s="17" t="s">
        <v>26</v>
      </c>
      <c r="F9" s="12">
        <v>45</v>
      </c>
      <c r="G9" s="13">
        <v>45</v>
      </c>
      <c r="H9" s="6">
        <v>30</v>
      </c>
      <c r="I9" s="7">
        <v>30</v>
      </c>
      <c r="J9" s="86" t="s">
        <v>27</v>
      </c>
      <c r="K9" s="14" t="s">
        <v>27</v>
      </c>
      <c r="L9" s="190" t="s">
        <v>186</v>
      </c>
      <c r="M9" s="190"/>
      <c r="N9" s="71" t="s">
        <v>30</v>
      </c>
      <c r="O9" s="118" t="s">
        <v>30</v>
      </c>
    </row>
    <row r="10" spans="2:15" ht="32.25" customHeight="1" x14ac:dyDescent="0.25">
      <c r="B10" s="26" t="s">
        <v>5</v>
      </c>
      <c r="C10" s="33" t="s">
        <v>28</v>
      </c>
      <c r="D10" s="34" t="s">
        <v>28</v>
      </c>
      <c r="E10" s="17" t="s">
        <v>26</v>
      </c>
      <c r="F10" s="92" t="s">
        <v>285</v>
      </c>
      <c r="G10" s="16">
        <v>18</v>
      </c>
      <c r="H10" s="10" t="s">
        <v>178</v>
      </c>
      <c r="I10" s="15">
        <v>18</v>
      </c>
      <c r="J10" s="40" t="s">
        <v>178</v>
      </c>
      <c r="K10" s="16">
        <v>161</v>
      </c>
      <c r="L10" s="191" t="s">
        <v>224</v>
      </c>
      <c r="M10" s="190"/>
      <c r="N10" s="22" t="s">
        <v>31</v>
      </c>
      <c r="O10" s="118" t="s">
        <v>30</v>
      </c>
    </row>
    <row r="11" spans="2:15" ht="60" customHeight="1" x14ac:dyDescent="0.25">
      <c r="B11" s="26" t="s">
        <v>6</v>
      </c>
      <c r="C11" s="33" t="s">
        <v>28</v>
      </c>
      <c r="D11" s="34" t="s">
        <v>28</v>
      </c>
      <c r="E11" s="97" t="s">
        <v>182</v>
      </c>
      <c r="F11" s="8" t="s">
        <v>178</v>
      </c>
      <c r="G11" s="16">
        <v>50</v>
      </c>
      <c r="H11" s="7">
        <v>50</v>
      </c>
      <c r="I11" s="15">
        <v>50</v>
      </c>
      <c r="J11" s="18">
        <v>50</v>
      </c>
      <c r="K11" s="16">
        <v>50</v>
      </c>
      <c r="L11" s="190" t="s">
        <v>314</v>
      </c>
      <c r="M11" s="190"/>
      <c r="N11" s="22" t="s">
        <v>31</v>
      </c>
      <c r="O11" s="118" t="s">
        <v>31</v>
      </c>
    </row>
    <row r="12" spans="2:15" ht="37.15" customHeight="1" x14ac:dyDescent="0.25">
      <c r="B12" s="26" t="s">
        <v>7</v>
      </c>
      <c r="C12" s="33" t="s">
        <v>28</v>
      </c>
      <c r="D12" s="85" t="s">
        <v>32</v>
      </c>
      <c r="E12" s="97" t="s">
        <v>182</v>
      </c>
      <c r="F12" s="8" t="s">
        <v>178</v>
      </c>
      <c r="G12" s="9" t="s">
        <v>178</v>
      </c>
      <c r="H12" s="10" t="s">
        <v>178</v>
      </c>
      <c r="I12" s="11" t="s">
        <v>178</v>
      </c>
      <c r="J12" s="8" t="s">
        <v>178</v>
      </c>
      <c r="K12" s="9" t="s">
        <v>178</v>
      </c>
      <c r="L12" s="190"/>
      <c r="M12" s="190"/>
      <c r="N12" s="5" t="s">
        <v>152</v>
      </c>
      <c r="O12" s="118" t="s">
        <v>30</v>
      </c>
    </row>
    <row r="13" spans="2:15" ht="27" customHeight="1" x14ac:dyDescent="0.25">
      <c r="B13" s="26" t="s">
        <v>8</v>
      </c>
      <c r="C13" s="33" t="s">
        <v>28</v>
      </c>
      <c r="D13" s="145" t="s">
        <v>240</v>
      </c>
      <c r="E13" s="17" t="s">
        <v>26</v>
      </c>
      <c r="F13" s="8" t="s">
        <v>146</v>
      </c>
      <c r="G13" s="28" t="s">
        <v>146</v>
      </c>
      <c r="H13" s="10" t="s">
        <v>146</v>
      </c>
      <c r="I13" s="11" t="s">
        <v>146</v>
      </c>
      <c r="J13" s="40" t="s">
        <v>146</v>
      </c>
      <c r="K13" s="9" t="s">
        <v>146</v>
      </c>
      <c r="L13" s="192" t="s">
        <v>222</v>
      </c>
      <c r="M13" s="190"/>
      <c r="N13" s="22" t="s">
        <v>31</v>
      </c>
      <c r="O13" s="118" t="s">
        <v>30</v>
      </c>
    </row>
    <row r="14" spans="2:15" ht="36.75" customHeight="1" x14ac:dyDescent="0.25">
      <c r="B14" s="26" t="s">
        <v>9</v>
      </c>
      <c r="C14" s="33" t="s">
        <v>28</v>
      </c>
      <c r="D14" s="34" t="s">
        <v>28</v>
      </c>
      <c r="E14" s="17" t="s">
        <v>26</v>
      </c>
      <c r="F14" s="12">
        <v>60</v>
      </c>
      <c r="G14" s="16">
        <v>30</v>
      </c>
      <c r="H14" s="10" t="s">
        <v>178</v>
      </c>
      <c r="I14" s="11" t="s">
        <v>178</v>
      </c>
      <c r="J14" s="8" t="s">
        <v>178</v>
      </c>
      <c r="K14" s="9" t="s">
        <v>178</v>
      </c>
      <c r="L14" s="190" t="s">
        <v>179</v>
      </c>
      <c r="M14" s="190"/>
      <c r="N14" s="22" t="s">
        <v>31</v>
      </c>
      <c r="O14" s="118" t="s">
        <v>30</v>
      </c>
    </row>
    <row r="15" spans="2:15" ht="22.5" customHeight="1" x14ac:dyDescent="0.25">
      <c r="B15" s="26" t="s">
        <v>10</v>
      </c>
      <c r="C15" s="70"/>
      <c r="D15" s="156" t="s">
        <v>28</v>
      </c>
      <c r="E15" s="17" t="s">
        <v>26</v>
      </c>
      <c r="F15" s="12">
        <v>36</v>
      </c>
      <c r="G15" s="13">
        <v>36</v>
      </c>
      <c r="H15" s="10" t="s">
        <v>178</v>
      </c>
      <c r="I15" s="11" t="s">
        <v>178</v>
      </c>
      <c r="J15" s="10" t="s">
        <v>178</v>
      </c>
      <c r="K15" s="9" t="s">
        <v>178</v>
      </c>
      <c r="L15" s="190" t="s">
        <v>33</v>
      </c>
      <c r="M15" s="190"/>
      <c r="N15" s="71" t="s">
        <v>30</v>
      </c>
      <c r="O15" s="118" t="s">
        <v>30</v>
      </c>
    </row>
    <row r="16" spans="2:15" ht="37.5" customHeight="1" x14ac:dyDescent="0.25">
      <c r="B16" s="26" t="s">
        <v>11</v>
      </c>
      <c r="C16" s="33" t="s">
        <v>28</v>
      </c>
      <c r="D16" s="145" t="s">
        <v>240</v>
      </c>
      <c r="E16" s="17" t="s">
        <v>26</v>
      </c>
      <c r="F16" s="119" t="s">
        <v>146</v>
      </c>
      <c r="G16" s="121" t="s">
        <v>146</v>
      </c>
      <c r="H16" s="86" t="s">
        <v>146</v>
      </c>
      <c r="I16" s="14" t="s">
        <v>146</v>
      </c>
      <c r="J16" s="155" t="s">
        <v>146</v>
      </c>
      <c r="K16" s="154" t="s">
        <v>146</v>
      </c>
      <c r="L16" s="192" t="s">
        <v>222</v>
      </c>
      <c r="M16" s="190"/>
      <c r="N16" s="22" t="s">
        <v>31</v>
      </c>
      <c r="O16" s="118" t="s">
        <v>30</v>
      </c>
    </row>
    <row r="17" spans="2:15" ht="39" customHeight="1" x14ac:dyDescent="0.25">
      <c r="B17" s="26" t="s">
        <v>12</v>
      </c>
      <c r="C17" s="33" t="s">
        <v>28</v>
      </c>
      <c r="D17" s="85" t="s">
        <v>32</v>
      </c>
      <c r="E17" s="97" t="s">
        <v>182</v>
      </c>
      <c r="F17" s="12">
        <v>10</v>
      </c>
      <c r="G17" s="13">
        <v>10</v>
      </c>
      <c r="H17" s="6">
        <v>10</v>
      </c>
      <c r="I17" s="7">
        <v>10</v>
      </c>
      <c r="J17" s="171">
        <v>10</v>
      </c>
      <c r="K17" s="172">
        <v>10</v>
      </c>
      <c r="L17" s="190"/>
      <c r="M17" s="190"/>
      <c r="N17" s="5" t="s">
        <v>152</v>
      </c>
      <c r="O17" s="118" t="s">
        <v>30</v>
      </c>
    </row>
    <row r="18" spans="2:15" ht="22.5" customHeight="1" x14ac:dyDescent="0.25">
      <c r="B18" s="26" t="s">
        <v>13</v>
      </c>
      <c r="C18" s="33" t="s">
        <v>28</v>
      </c>
      <c r="D18" s="34" t="s">
        <v>28</v>
      </c>
      <c r="E18" s="17" t="s">
        <v>26</v>
      </c>
      <c r="F18" s="8">
        <v>160</v>
      </c>
      <c r="G18" s="9">
        <v>160</v>
      </c>
      <c r="H18" s="10">
        <v>160</v>
      </c>
      <c r="I18" s="11">
        <v>160</v>
      </c>
      <c r="J18" s="8">
        <v>160</v>
      </c>
      <c r="K18" s="9">
        <v>160</v>
      </c>
      <c r="L18" s="190" t="s">
        <v>191</v>
      </c>
      <c r="M18" s="190"/>
      <c r="N18" s="22" t="s">
        <v>31</v>
      </c>
      <c r="O18" s="118" t="s">
        <v>30</v>
      </c>
    </row>
    <row r="19" spans="2:15" ht="22.5" customHeight="1" x14ac:dyDescent="0.25">
      <c r="B19" s="26" t="s">
        <v>14</v>
      </c>
      <c r="C19" s="33" t="s">
        <v>28</v>
      </c>
      <c r="D19" s="85" t="s">
        <v>32</v>
      </c>
      <c r="E19" s="17" t="s">
        <v>26</v>
      </c>
      <c r="F19" s="12"/>
      <c r="G19" s="13"/>
      <c r="H19" s="10"/>
      <c r="I19" s="11"/>
      <c r="J19" s="173"/>
      <c r="K19" s="174"/>
      <c r="L19" s="190"/>
      <c r="M19" s="190"/>
      <c r="N19" s="5" t="s">
        <v>152</v>
      </c>
      <c r="O19" s="118" t="s">
        <v>30</v>
      </c>
    </row>
    <row r="20" spans="2:15" ht="22.5" customHeight="1" x14ac:dyDescent="0.25">
      <c r="B20" s="26" t="s">
        <v>15</v>
      </c>
      <c r="C20" s="33" t="s">
        <v>28</v>
      </c>
      <c r="D20" s="156" t="s">
        <v>28</v>
      </c>
      <c r="E20" s="17" t="s">
        <v>26</v>
      </c>
      <c r="F20" s="12">
        <v>85</v>
      </c>
      <c r="G20" s="13">
        <v>85</v>
      </c>
      <c r="H20" s="6">
        <v>85</v>
      </c>
      <c r="I20" s="7">
        <v>85</v>
      </c>
      <c r="J20" s="18">
        <v>85</v>
      </c>
      <c r="K20" s="16">
        <v>85</v>
      </c>
      <c r="L20" s="190" t="s">
        <v>29</v>
      </c>
      <c r="M20" s="190"/>
      <c r="N20" s="22" t="s">
        <v>31</v>
      </c>
      <c r="O20" s="118" t="s">
        <v>30</v>
      </c>
    </row>
    <row r="21" spans="2:15" ht="38.25" customHeight="1" x14ac:dyDescent="0.25">
      <c r="B21" s="26" t="s">
        <v>16</v>
      </c>
      <c r="C21" s="33" t="s">
        <v>28</v>
      </c>
      <c r="D21" s="156" t="s">
        <v>28</v>
      </c>
      <c r="E21" s="164" t="s">
        <v>241</v>
      </c>
      <c r="F21" s="99">
        <v>37.5</v>
      </c>
      <c r="G21" s="100">
        <v>37.5</v>
      </c>
      <c r="H21" s="10">
        <v>37.5</v>
      </c>
      <c r="I21" s="101">
        <v>37.5</v>
      </c>
      <c r="J21" s="215" t="s">
        <v>187</v>
      </c>
      <c r="K21" s="216"/>
      <c r="L21" s="191" t="s">
        <v>351</v>
      </c>
      <c r="M21" s="191"/>
      <c r="N21" s="71" t="s">
        <v>30</v>
      </c>
      <c r="O21" s="118" t="s">
        <v>30</v>
      </c>
    </row>
    <row r="22" spans="2:15" ht="22.5" customHeight="1" x14ac:dyDescent="0.25">
      <c r="B22" s="26" t="s">
        <v>17</v>
      </c>
      <c r="C22" s="33" t="s">
        <v>28</v>
      </c>
      <c r="D22" s="34" t="s">
        <v>28</v>
      </c>
      <c r="E22" s="17" t="s">
        <v>26</v>
      </c>
      <c r="F22" s="12">
        <v>200</v>
      </c>
      <c r="G22" s="16">
        <v>200</v>
      </c>
      <c r="H22" s="6">
        <v>400</v>
      </c>
      <c r="I22" s="15">
        <v>300</v>
      </c>
      <c r="J22" s="8" t="s">
        <v>178</v>
      </c>
      <c r="K22" s="9" t="s">
        <v>178</v>
      </c>
      <c r="L22" s="213" t="s">
        <v>216</v>
      </c>
      <c r="M22" s="214"/>
      <c r="N22" s="94" t="s">
        <v>31</v>
      </c>
      <c r="O22" s="118" t="s">
        <v>30</v>
      </c>
    </row>
    <row r="23" spans="2:15" ht="22.5" customHeight="1" thickBot="1" x14ac:dyDescent="0.3">
      <c r="B23" s="27" t="s">
        <v>181</v>
      </c>
      <c r="C23" s="35" t="s">
        <v>28</v>
      </c>
      <c r="D23" s="166" t="s">
        <v>28</v>
      </c>
      <c r="E23" s="96" t="s">
        <v>26</v>
      </c>
      <c r="F23" s="167">
        <v>120</v>
      </c>
      <c r="G23" s="168">
        <v>120</v>
      </c>
      <c r="H23" s="169">
        <v>120</v>
      </c>
      <c r="I23" s="170">
        <v>120</v>
      </c>
      <c r="J23" s="167">
        <v>120</v>
      </c>
      <c r="K23" s="168">
        <v>120</v>
      </c>
      <c r="L23" s="198" t="s">
        <v>191</v>
      </c>
      <c r="M23" s="199"/>
      <c r="N23" s="95" t="s">
        <v>152</v>
      </c>
      <c r="O23" s="175" t="s">
        <v>30</v>
      </c>
    </row>
    <row r="24" spans="2:15" ht="33.75" customHeight="1" x14ac:dyDescent="0.25">
      <c r="E24" s="19"/>
    </row>
    <row r="25" spans="2:15" ht="15.75" x14ac:dyDescent="0.25">
      <c r="B25" s="78" t="s">
        <v>163</v>
      </c>
      <c r="C25" s="79"/>
      <c r="D25" s="79"/>
      <c r="E25" s="80"/>
      <c r="F25" s="20"/>
      <c r="G25" s="24"/>
      <c r="H25" s="24"/>
      <c r="K25" s="24"/>
    </row>
    <row r="26" spans="2:15" ht="15.75" customHeight="1" x14ac:dyDescent="0.25">
      <c r="B26" s="23" t="s">
        <v>165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2:15" ht="15.75" customHeight="1" x14ac:dyDescent="0.25">
      <c r="B27" s="30" t="s">
        <v>245</v>
      </c>
      <c r="C27" s="147">
        <v>58.5</v>
      </c>
      <c r="D27" s="24"/>
      <c r="E27" s="24"/>
      <c r="F27" s="24"/>
      <c r="G27" s="24"/>
      <c r="H27" s="24"/>
      <c r="I27" s="24"/>
      <c r="J27" s="24"/>
      <c r="K27" s="24"/>
    </row>
    <row r="28" spans="2:15" ht="15.75" customHeight="1" x14ac:dyDescent="0.25">
      <c r="B28" s="30" t="s">
        <v>37</v>
      </c>
      <c r="C28" s="147">
        <v>9.9</v>
      </c>
      <c r="D28" s="24"/>
      <c r="E28" s="24"/>
      <c r="F28" s="24"/>
      <c r="G28" s="24"/>
      <c r="H28" s="24"/>
      <c r="I28" s="24"/>
      <c r="J28" s="24"/>
      <c r="K28" s="24"/>
    </row>
    <row r="29" spans="2:15" ht="15.75" customHeight="1" x14ac:dyDescent="0.25">
      <c r="B29" s="29" t="s">
        <v>154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5" ht="15.75" customHeight="1" x14ac:dyDescent="0.25">
      <c r="B30" s="72" t="s">
        <v>244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2:15" ht="15.75" customHeight="1" x14ac:dyDescent="0.25">
      <c r="B31" s="29"/>
      <c r="C31" s="24"/>
      <c r="D31" s="24"/>
      <c r="E31" s="24"/>
      <c r="F31" s="24"/>
      <c r="G31" s="24"/>
      <c r="H31" s="24"/>
      <c r="I31" s="24"/>
      <c r="J31" s="24"/>
      <c r="K31" s="24"/>
    </row>
    <row r="32" spans="2:15" ht="15.75" customHeight="1" x14ac:dyDescent="0.25">
      <c r="B32" s="81" t="s">
        <v>164</v>
      </c>
      <c r="C32" s="82"/>
      <c r="D32" s="82"/>
      <c r="E32" s="82"/>
      <c r="F32" s="24"/>
      <c r="G32" s="24"/>
      <c r="H32" s="24"/>
      <c r="I32" s="24"/>
      <c r="K32" s="24"/>
    </row>
    <row r="33" spans="2:14" ht="15.75" customHeight="1" x14ac:dyDescent="0.25">
      <c r="B33" s="23" t="s">
        <v>166</v>
      </c>
      <c r="C33" s="24"/>
      <c r="D33" s="24"/>
      <c r="E33" s="23"/>
      <c r="F33" s="24"/>
      <c r="G33" s="24"/>
      <c r="H33" s="24"/>
      <c r="I33" s="24"/>
      <c r="J33" s="29"/>
      <c r="K33" s="24"/>
    </row>
    <row r="34" spans="2:14" ht="15.75" customHeight="1" x14ac:dyDescent="0.25">
      <c r="B34" s="30" t="s">
        <v>171</v>
      </c>
      <c r="C34" s="24"/>
      <c r="D34" s="24"/>
      <c r="E34" s="23"/>
      <c r="F34" s="24"/>
      <c r="G34" s="24"/>
      <c r="H34" s="24"/>
      <c r="I34" s="24"/>
      <c r="J34" s="29"/>
      <c r="K34" s="24"/>
    </row>
    <row r="35" spans="2:14" ht="15.75" customHeight="1" x14ac:dyDescent="0.25">
      <c r="B35" s="29" t="s">
        <v>155</v>
      </c>
      <c r="C35" s="24"/>
      <c r="D35" s="24"/>
      <c r="E35" s="24"/>
      <c r="F35" s="24"/>
      <c r="G35" s="24"/>
      <c r="H35" s="24"/>
      <c r="I35" s="24"/>
      <c r="J35" s="24"/>
      <c r="K35" s="24"/>
    </row>
    <row r="36" spans="2:14" ht="15.75" customHeight="1" x14ac:dyDescent="0.25">
      <c r="B36" s="30" t="s">
        <v>328</v>
      </c>
      <c r="C36" s="24"/>
      <c r="D36" s="24"/>
      <c r="E36" s="24"/>
    </row>
    <row r="37" spans="2:14" ht="15.75" customHeight="1" x14ac:dyDescent="0.25">
      <c r="B37" s="24" t="s">
        <v>329</v>
      </c>
      <c r="C37" s="24"/>
      <c r="D37" s="24"/>
      <c r="E37" s="24"/>
    </row>
    <row r="38" spans="2:14" ht="15.75" customHeight="1" x14ac:dyDescent="0.25">
      <c r="B38" s="24"/>
      <c r="C38" s="24"/>
      <c r="D38" s="24"/>
      <c r="E38" s="24"/>
    </row>
    <row r="39" spans="2:14" ht="15.75" customHeight="1" x14ac:dyDescent="0.25">
      <c r="B39" s="23" t="s">
        <v>153</v>
      </c>
      <c r="C39" s="24"/>
      <c r="D39" s="24"/>
      <c r="E39" s="24"/>
    </row>
    <row r="40" spans="2:14" ht="15.75" customHeight="1" x14ac:dyDescent="0.25">
      <c r="B40" s="153" t="s">
        <v>353</v>
      </c>
      <c r="C40" s="24"/>
      <c r="D40" s="24"/>
      <c r="E40" s="24"/>
    </row>
    <row r="41" spans="2:14" ht="15.75" customHeight="1" x14ac:dyDescent="0.25">
      <c r="B41" s="30" t="s">
        <v>156</v>
      </c>
      <c r="C41" s="24"/>
      <c r="D41" s="24"/>
      <c r="E41" s="24"/>
    </row>
    <row r="42" spans="2:14" ht="15.75" customHeight="1" x14ac:dyDescent="0.25">
      <c r="B42" s="30" t="s">
        <v>173</v>
      </c>
      <c r="C42" s="24"/>
      <c r="D42" s="24"/>
      <c r="E42" s="24"/>
      <c r="F42" s="2"/>
      <c r="G42" s="2"/>
      <c r="H42" s="2"/>
      <c r="I42" s="2"/>
      <c r="J42" s="2"/>
      <c r="K42" s="2"/>
      <c r="L42" s="2"/>
      <c r="M42" s="2"/>
      <c r="N42" s="2"/>
    </row>
    <row r="43" spans="2:14" ht="15.75" customHeight="1" x14ac:dyDescent="0.25">
      <c r="B43" s="30"/>
      <c r="C43" s="24"/>
      <c r="D43" s="24"/>
      <c r="E43" s="24"/>
    </row>
    <row r="44" spans="2:14" ht="15.75" customHeight="1" x14ac:dyDescent="0.25">
      <c r="B44" s="23" t="s">
        <v>157</v>
      </c>
      <c r="C44" s="24"/>
      <c r="D44" s="24"/>
      <c r="E44" s="24"/>
    </row>
    <row r="45" spans="2:14" ht="15.75" customHeight="1" x14ac:dyDescent="0.25">
      <c r="C45" s="24"/>
      <c r="D45" s="24"/>
      <c r="E45" s="24"/>
    </row>
    <row r="46" spans="2:14" ht="15.75" customHeight="1" x14ac:dyDescent="0.25">
      <c r="B46" s="23" t="s">
        <v>158</v>
      </c>
      <c r="C46" s="24"/>
      <c r="D46" s="24"/>
      <c r="E46" s="24"/>
    </row>
    <row r="47" spans="2:14" ht="15.75" customHeight="1" x14ac:dyDescent="0.25">
      <c r="B47" s="23" t="s">
        <v>159</v>
      </c>
      <c r="C47" s="24"/>
      <c r="D47" s="24"/>
      <c r="E47" s="24"/>
    </row>
    <row r="48" spans="2:14" ht="15.75" x14ac:dyDescent="0.25">
      <c r="B48" s="24" t="s">
        <v>160</v>
      </c>
      <c r="C48" s="24"/>
      <c r="D48" s="178">
        <v>38.4</v>
      </c>
      <c r="E48" s="24"/>
    </row>
    <row r="49" spans="2:15" ht="15.75" x14ac:dyDescent="0.25">
      <c r="B49" s="24" t="s">
        <v>161</v>
      </c>
      <c r="C49" s="24"/>
      <c r="D49" s="179" t="s">
        <v>312</v>
      </c>
      <c r="E49" s="24"/>
    </row>
    <row r="50" spans="2:15" ht="15.75" x14ac:dyDescent="0.25">
      <c r="B50" s="24" t="s">
        <v>162</v>
      </c>
      <c r="C50" s="24"/>
      <c r="D50" s="105" t="s">
        <v>352</v>
      </c>
      <c r="E50" s="24"/>
    </row>
    <row r="51" spans="2:15" ht="15.75" x14ac:dyDescent="0.25">
      <c r="B51" s="148" t="s">
        <v>355</v>
      </c>
      <c r="C51" s="24"/>
      <c r="D51" s="24"/>
      <c r="E51" s="24"/>
    </row>
    <row r="52" spans="2:15" ht="9" customHeight="1" x14ac:dyDescent="0.25">
      <c r="B52" s="30"/>
      <c r="C52" s="24"/>
      <c r="D52" s="24"/>
      <c r="E52" s="24"/>
    </row>
    <row r="53" spans="2:15" ht="15.75" customHeight="1" x14ac:dyDescent="0.25">
      <c r="B53" s="23" t="s">
        <v>167</v>
      </c>
      <c r="C53" s="24"/>
      <c r="D53" s="24"/>
      <c r="E53" s="24"/>
    </row>
    <row r="54" spans="2:15" ht="15.75" customHeight="1" x14ac:dyDescent="0.25">
      <c r="B54" s="30" t="s">
        <v>260</v>
      </c>
      <c r="C54" s="24"/>
      <c r="D54" s="24"/>
      <c r="E54" s="24"/>
    </row>
    <row r="55" spans="2:15" ht="15.75" customHeight="1" x14ac:dyDescent="0.25">
      <c r="B55" s="30" t="s">
        <v>261</v>
      </c>
      <c r="C55" s="24"/>
      <c r="D55" s="24"/>
      <c r="E55" s="24"/>
    </row>
    <row r="56" spans="2:15" ht="15.75" customHeight="1" x14ac:dyDescent="0.25">
      <c r="B56" s="30" t="s">
        <v>262</v>
      </c>
      <c r="C56" s="24"/>
      <c r="D56" s="24"/>
      <c r="E56" s="24"/>
    </row>
    <row r="57" spans="2:15" ht="9.75" customHeight="1" x14ac:dyDescent="0.25">
      <c r="B57" s="30"/>
      <c r="C57" s="24"/>
      <c r="D57" s="24"/>
      <c r="E57" s="24"/>
    </row>
    <row r="58" spans="2:15" ht="15.75" customHeight="1" x14ac:dyDescent="0.25">
      <c r="B58" s="83" t="s">
        <v>169</v>
      </c>
      <c r="C58" s="80"/>
      <c r="D58" s="24"/>
      <c r="E58" s="150" t="s">
        <v>170</v>
      </c>
      <c r="F58" s="151" t="s">
        <v>168</v>
      </c>
      <c r="G58" s="200" t="s">
        <v>354</v>
      </c>
      <c r="H58" s="200"/>
      <c r="I58" s="149">
        <v>117</v>
      </c>
      <c r="J58" s="77"/>
      <c r="K58" s="76"/>
    </row>
    <row r="59" spans="2:15" ht="15.75" customHeight="1" x14ac:dyDescent="0.25">
      <c r="B59" s="30"/>
      <c r="C59" s="24"/>
      <c r="D59" s="24"/>
      <c r="E59" s="24"/>
    </row>
    <row r="60" spans="2:15" ht="15.75" customHeight="1" x14ac:dyDescent="0.25">
      <c r="B60" s="84" t="s">
        <v>172</v>
      </c>
      <c r="C60" s="82"/>
      <c r="D60" s="24"/>
      <c r="E60" s="201" t="s">
        <v>356</v>
      </c>
      <c r="F60" s="201"/>
      <c r="G60" s="201"/>
      <c r="H60" s="201"/>
      <c r="I60" s="201"/>
      <c r="J60" s="201"/>
      <c r="K60" s="201"/>
      <c r="L60" s="201"/>
      <c r="M60" s="201"/>
      <c r="N60" s="201"/>
      <c r="O60" s="201"/>
    </row>
    <row r="61" spans="2:15" ht="15.75" customHeight="1" x14ac:dyDescent="0.25">
      <c r="B61" s="30"/>
      <c r="C61" s="24"/>
      <c r="D61" s="24"/>
      <c r="E61" s="24"/>
    </row>
    <row r="62" spans="2:15" ht="15.75" customHeight="1" x14ac:dyDescent="0.25">
      <c r="B62" s="30" t="s">
        <v>174</v>
      </c>
      <c r="C62" s="24"/>
      <c r="D62" s="24"/>
      <c r="E62" s="152" t="s">
        <v>357</v>
      </c>
    </row>
    <row r="63" spans="2:15" ht="9" customHeight="1" x14ac:dyDescent="0.25">
      <c r="B63" s="30"/>
      <c r="C63" s="24"/>
      <c r="D63" s="24"/>
      <c r="E63" s="24"/>
    </row>
    <row r="64" spans="2:15" ht="15.75" customHeight="1" x14ac:dyDescent="0.25">
      <c r="B64" s="23" t="s">
        <v>175</v>
      </c>
      <c r="C64" s="24"/>
      <c r="D64" s="24"/>
      <c r="E64" s="24"/>
    </row>
    <row r="65" spans="2:5" ht="15.75" customHeight="1" x14ac:dyDescent="0.25">
      <c r="B65" s="30" t="s">
        <v>176</v>
      </c>
      <c r="C65" s="24"/>
      <c r="D65" s="24"/>
      <c r="E65" s="24"/>
    </row>
    <row r="66" spans="2:5" ht="15.75" customHeight="1" x14ac:dyDescent="0.25">
      <c r="B66" s="153" t="s">
        <v>358</v>
      </c>
      <c r="C66" s="24"/>
      <c r="D66" s="24"/>
      <c r="E66" s="24"/>
    </row>
    <row r="67" spans="2:5" ht="15.75" customHeight="1" x14ac:dyDescent="0.25">
      <c r="B67" s="30"/>
      <c r="C67" s="24"/>
      <c r="D67" s="24"/>
      <c r="E67" s="24"/>
    </row>
    <row r="68" spans="2:5" ht="15.75" customHeight="1" x14ac:dyDescent="0.25">
      <c r="B68" s="30"/>
      <c r="C68" s="24"/>
      <c r="D68" s="24"/>
      <c r="E68" s="24"/>
    </row>
  </sheetData>
  <sheetProtection algorithmName="SHA-512" hashValue="N3PrajpmK+BhWuJBTpB7Gr1gVoo/KXGGn7AryiCVCTqiuT7e80NjgW59RUSdDCffZBV+l9hXAvmJrdm3y8CgHA==" saltValue="hkUcG4YCfAX2c9gNR/YyKg==" spinCount="100000" sheet="1" objects="1" scenarios="1"/>
  <mergeCells count="32">
    <mergeCell ref="L23:M23"/>
    <mergeCell ref="G58:H58"/>
    <mergeCell ref="E60:O60"/>
    <mergeCell ref="L8:M8"/>
    <mergeCell ref="J2:K2"/>
    <mergeCell ref="L2:M3"/>
    <mergeCell ref="O2:O3"/>
    <mergeCell ref="L4:M4"/>
    <mergeCell ref="L5:M5"/>
    <mergeCell ref="L6:M6"/>
    <mergeCell ref="L7:M7"/>
    <mergeCell ref="L21:M21"/>
    <mergeCell ref="L22:M22"/>
    <mergeCell ref="J21:K21"/>
    <mergeCell ref="N2:N3"/>
    <mergeCell ref="L15:M15"/>
    <mergeCell ref="B2:B3"/>
    <mergeCell ref="L17:M17"/>
    <mergeCell ref="L18:M18"/>
    <mergeCell ref="L19:M19"/>
    <mergeCell ref="L20:M20"/>
    <mergeCell ref="L9:M9"/>
    <mergeCell ref="L10:M10"/>
    <mergeCell ref="L11:M11"/>
    <mergeCell ref="L12:M12"/>
    <mergeCell ref="L13:M13"/>
    <mergeCell ref="L14:M14"/>
    <mergeCell ref="L16:M16"/>
    <mergeCell ref="C2:D2"/>
    <mergeCell ref="E2:E3"/>
    <mergeCell ref="F2:G2"/>
    <mergeCell ref="H2:I2"/>
  </mergeCells>
  <printOptions horizontalCentered="1" verticalCentered="1"/>
  <pageMargins left="0.23622047244094491" right="0.23622047244094491" top="0.15748031496062992" bottom="0.23622047244094491" header="0.31496062992125984" footer="0.31496062992125984"/>
  <pageSetup paperSize="9" scale="70" fitToHeight="0" orientation="landscape" r:id="rId1"/>
  <headerFooter>
    <oddHeader>&amp;C&amp;"-,Bold"&amp;16ARAB EMBASY FEES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D21"/>
  <sheetViews>
    <sheetView workbookViewId="0">
      <selection activeCell="A19" sqref="A19:A20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8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48" t="str">
        <f>'Summary Chart'!F13</f>
        <v>N/A</v>
      </c>
    </row>
    <row r="6" spans="1:4" x14ac:dyDescent="0.25">
      <c r="A6" t="s">
        <v>37</v>
      </c>
      <c r="B6" s="48" t="str">
        <f>'Summary Chart'!G13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48" t="str">
        <f>'Summary Chart'!H13</f>
        <v>N/A</v>
      </c>
    </row>
    <row r="10" spans="1:4" x14ac:dyDescent="0.25">
      <c r="A10" t="s">
        <v>37</v>
      </c>
      <c r="B10" s="48" t="str">
        <f>'Summary Chart'!I13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Chart'!J13</f>
        <v>N/A</v>
      </c>
    </row>
    <row r="14" spans="1:4" x14ac:dyDescent="0.25">
      <c r="A14" t="s">
        <v>37</v>
      </c>
      <c r="B14" s="48" t="str">
        <f>'Summary Chart'!K13</f>
        <v>N/A</v>
      </c>
    </row>
    <row r="15" spans="1:4" x14ac:dyDescent="0.25">
      <c r="B15" s="36"/>
    </row>
    <row r="16" spans="1:4" x14ac:dyDescent="0.25">
      <c r="A16" s="2"/>
    </row>
    <row r="18" spans="1:1" x14ac:dyDescent="0.25">
      <c r="A18" s="2"/>
    </row>
    <row r="19" spans="1:1" x14ac:dyDescent="0.25">
      <c r="A19" s="2" t="s">
        <v>294</v>
      </c>
    </row>
    <row r="20" spans="1:1" x14ac:dyDescent="0.25">
      <c r="A20" s="2" t="s">
        <v>221</v>
      </c>
    </row>
    <row r="21" spans="1:1" x14ac:dyDescent="0.25">
      <c r="A21" s="120"/>
    </row>
  </sheetData>
  <sheetProtection algorithmName="SHA-512" hashValue="jCYNgYrBAbJ66fvrDdTusRdiK9NpI62DO7sYaGzFgl963SHAcMA+wR0dZpjPDHAjDlsflExj+FPywXAS87esMw==" saltValue="PM1IEF9W0B2bvo1Nu4FOOQ==" spinCount="100000" sheet="1" objects="1" scenario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F32"/>
  <sheetViews>
    <sheetView workbookViewId="0">
      <selection activeCell="A10" sqref="A10"/>
    </sheetView>
  </sheetViews>
  <sheetFormatPr defaultRowHeight="15" x14ac:dyDescent="0.25"/>
  <cols>
    <col min="1" max="1" width="48.28515625" customWidth="1"/>
    <col min="2" max="3" width="17.7109375" customWidth="1"/>
  </cols>
  <sheetData>
    <row r="2" spans="1:4" ht="23.25" x14ac:dyDescent="0.35">
      <c r="A2" s="37" t="s">
        <v>70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v>60</v>
      </c>
      <c r="C5" s="36"/>
    </row>
    <row r="6" spans="1:4" x14ac:dyDescent="0.25">
      <c r="A6" t="s">
        <v>37</v>
      </c>
      <c r="B6" s="36">
        <v>30</v>
      </c>
      <c r="C6" s="36"/>
      <c r="D6" s="36"/>
    </row>
    <row r="8" spans="1:4" x14ac:dyDescent="0.25">
      <c r="A8" s="46" t="s">
        <v>196</v>
      </c>
      <c r="B8" t="s">
        <v>38</v>
      </c>
      <c r="C8" t="s">
        <v>37</v>
      </c>
    </row>
    <row r="9" spans="1:4" x14ac:dyDescent="0.25">
      <c r="A9" t="s">
        <v>192</v>
      </c>
      <c r="B9" s="36">
        <v>150</v>
      </c>
      <c r="C9" s="36">
        <v>75</v>
      </c>
    </row>
    <row r="10" spans="1:4" x14ac:dyDescent="0.25">
      <c r="A10" t="s">
        <v>193</v>
      </c>
      <c r="B10" s="36">
        <v>210</v>
      </c>
      <c r="C10" s="36">
        <v>105</v>
      </c>
    </row>
    <row r="11" spans="1:4" x14ac:dyDescent="0.25">
      <c r="A11" t="s">
        <v>194</v>
      </c>
      <c r="B11" s="36">
        <v>300</v>
      </c>
      <c r="C11" s="36">
        <v>150</v>
      </c>
    </row>
    <row r="12" spans="1:4" x14ac:dyDescent="0.25">
      <c r="A12" t="s">
        <v>195</v>
      </c>
      <c r="B12" s="36">
        <v>450</v>
      </c>
      <c r="C12" s="36">
        <v>225</v>
      </c>
    </row>
    <row r="13" spans="1:4" ht="15.75" x14ac:dyDescent="0.25">
      <c r="A13" s="43"/>
      <c r="B13" s="36"/>
    </row>
    <row r="14" spans="1:4" x14ac:dyDescent="0.25">
      <c r="A14" s="46" t="s">
        <v>46</v>
      </c>
      <c r="B14" t="s">
        <v>38</v>
      </c>
      <c r="C14" t="s">
        <v>37</v>
      </c>
    </row>
    <row r="15" spans="1:4" x14ac:dyDescent="0.25">
      <c r="A15" t="s">
        <v>81</v>
      </c>
      <c r="B15" s="36">
        <v>180</v>
      </c>
      <c r="C15" s="36">
        <v>90</v>
      </c>
    </row>
    <row r="16" spans="1:4" x14ac:dyDescent="0.25">
      <c r="A16" t="s">
        <v>80</v>
      </c>
      <c r="B16" s="36">
        <v>180</v>
      </c>
      <c r="C16" s="36">
        <v>90</v>
      </c>
    </row>
    <row r="17" spans="1:6" x14ac:dyDescent="0.25">
      <c r="A17" t="s">
        <v>64</v>
      </c>
      <c r="B17" s="36">
        <v>60</v>
      </c>
      <c r="C17" s="36">
        <v>30</v>
      </c>
    </row>
    <row r="18" spans="1:6" x14ac:dyDescent="0.25">
      <c r="A18" t="s">
        <v>72</v>
      </c>
      <c r="B18" s="36">
        <v>120</v>
      </c>
      <c r="C18" s="36">
        <v>60</v>
      </c>
    </row>
    <row r="19" spans="1:6" x14ac:dyDescent="0.25">
      <c r="A19" t="s">
        <v>82</v>
      </c>
      <c r="B19" s="36">
        <v>120</v>
      </c>
      <c r="C19" s="36">
        <v>60</v>
      </c>
    </row>
    <row r="20" spans="1:6" ht="15.75" x14ac:dyDescent="0.25">
      <c r="A20" t="s">
        <v>73</v>
      </c>
      <c r="B20" s="36">
        <v>120</v>
      </c>
      <c r="C20" s="36">
        <v>60</v>
      </c>
      <c r="D20" s="44"/>
      <c r="E20" s="44"/>
      <c r="F20" s="45"/>
    </row>
    <row r="21" spans="1:6" ht="15.75" x14ac:dyDescent="0.25">
      <c r="A21" t="s">
        <v>43</v>
      </c>
      <c r="B21" s="36">
        <v>120</v>
      </c>
      <c r="C21" s="36">
        <v>60</v>
      </c>
      <c r="D21" s="44"/>
      <c r="E21" s="44"/>
      <c r="F21" s="45"/>
    </row>
    <row r="22" spans="1:6" x14ac:dyDescent="0.25">
      <c r="A22" t="s">
        <v>75</v>
      </c>
      <c r="B22" s="36">
        <v>120</v>
      </c>
      <c r="C22" s="36">
        <v>60</v>
      </c>
    </row>
    <row r="23" spans="1:6" ht="15.75" x14ac:dyDescent="0.25">
      <c r="A23" t="s">
        <v>74</v>
      </c>
      <c r="B23" s="36">
        <v>120</v>
      </c>
      <c r="C23" s="36">
        <v>60</v>
      </c>
      <c r="D23" s="44"/>
    </row>
    <row r="24" spans="1:6" x14ac:dyDescent="0.25">
      <c r="A24" t="s">
        <v>76</v>
      </c>
      <c r="B24" s="36">
        <v>90</v>
      </c>
      <c r="C24" s="36">
        <v>90</v>
      </c>
    </row>
    <row r="25" spans="1:6" x14ac:dyDescent="0.25">
      <c r="A25" t="s">
        <v>77</v>
      </c>
      <c r="B25" s="36">
        <v>90</v>
      </c>
      <c r="C25" s="36">
        <v>90</v>
      </c>
    </row>
    <row r="26" spans="1:6" x14ac:dyDescent="0.25">
      <c r="A26" t="s">
        <v>78</v>
      </c>
      <c r="B26" s="36">
        <v>90</v>
      </c>
      <c r="C26" s="36">
        <v>90</v>
      </c>
    </row>
    <row r="27" spans="1:6" x14ac:dyDescent="0.25">
      <c r="A27" t="s">
        <v>79</v>
      </c>
      <c r="B27" s="36">
        <v>90</v>
      </c>
      <c r="C27" s="36">
        <v>90</v>
      </c>
    </row>
    <row r="28" spans="1:6" x14ac:dyDescent="0.25">
      <c r="A28" t="s">
        <v>197</v>
      </c>
      <c r="B28" s="36">
        <v>90</v>
      </c>
      <c r="C28" s="36">
        <v>90</v>
      </c>
    </row>
    <row r="29" spans="1:6" x14ac:dyDescent="0.25">
      <c r="A29" t="s">
        <v>56</v>
      </c>
      <c r="B29" s="36">
        <v>90</v>
      </c>
      <c r="C29" s="36">
        <v>90</v>
      </c>
    </row>
    <row r="30" spans="1:6" x14ac:dyDescent="0.25">
      <c r="A30" t="s">
        <v>229</v>
      </c>
      <c r="B30" s="36">
        <v>90</v>
      </c>
      <c r="C30" s="36">
        <v>90</v>
      </c>
    </row>
    <row r="32" spans="1:6" x14ac:dyDescent="0.25">
      <c r="A32" t="s">
        <v>295</v>
      </c>
    </row>
  </sheetData>
  <sheetProtection algorithmName="SHA-512" hashValue="OzbS8etdX7Hjv6Yi7UJd/ABLOkC1exhxVpSllocjyub3nOX0zNcAtoLC0nVTjdFJCShNjtdc063144zViVf3MQ==" saltValue="Xghi+Bkh32UdaFzTgKR0FA==" spinCount="100000" sheet="1" objects="1" scenarios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FAD5-498E-44F6-99A3-D33444ABB362}">
  <sheetPr codeName="Sheet12"/>
  <dimension ref="A2:L45"/>
  <sheetViews>
    <sheetView topLeftCell="A12" workbookViewId="0">
      <selection activeCell="B38" sqref="B38"/>
    </sheetView>
  </sheetViews>
  <sheetFormatPr defaultRowHeight="15" x14ac:dyDescent="0.25"/>
  <cols>
    <col min="1" max="1" width="44.28515625" customWidth="1"/>
    <col min="2" max="9" width="15.28515625" customWidth="1"/>
    <col min="10" max="10" width="18" customWidth="1"/>
    <col min="11" max="11" width="16" bestFit="1" customWidth="1"/>
    <col min="12" max="12" width="11.85546875" customWidth="1"/>
    <col min="13" max="13" width="11.5703125" customWidth="1"/>
    <col min="15" max="16" width="16" bestFit="1" customWidth="1"/>
    <col min="17" max="17" width="9.5703125" bestFit="1" customWidth="1"/>
    <col min="18" max="19" width="11.5703125" bestFit="1" customWidth="1"/>
    <col min="20" max="21" width="11" bestFit="1" customWidth="1"/>
    <col min="22" max="22" width="11" customWidth="1"/>
    <col min="23" max="25" width="11" bestFit="1" customWidth="1"/>
  </cols>
  <sheetData>
    <row r="2" spans="1:9" ht="23.25" x14ac:dyDescent="0.35">
      <c r="A2" s="37" t="s">
        <v>83</v>
      </c>
      <c r="B2" s="37" t="s">
        <v>219</v>
      </c>
    </row>
    <row r="3" spans="1:9" ht="15" customHeight="1" x14ac:dyDescent="0.35">
      <c r="A3" s="37"/>
      <c r="B3" s="29" t="s">
        <v>283</v>
      </c>
    </row>
    <row r="4" spans="1:9" x14ac:dyDescent="0.25">
      <c r="A4" s="46" t="s">
        <v>39</v>
      </c>
    </row>
    <row r="5" spans="1:9" x14ac:dyDescent="0.25">
      <c r="A5" t="s">
        <v>38</v>
      </c>
      <c r="B5" s="36">
        <f>'Summary Chart'!F15</f>
        <v>36</v>
      </c>
      <c r="C5" s="36"/>
    </row>
    <row r="6" spans="1:9" x14ac:dyDescent="0.25">
      <c r="A6" t="s">
        <v>37</v>
      </c>
      <c r="B6" s="36">
        <f>'Summary Chart'!G15</f>
        <v>36</v>
      </c>
      <c r="C6" s="36"/>
      <c r="D6" s="36"/>
    </row>
    <row r="8" spans="1:9" ht="15.75" thickBot="1" x14ac:dyDescent="0.3">
      <c r="A8" s="46" t="s">
        <v>71</v>
      </c>
      <c r="B8" t="s">
        <v>205</v>
      </c>
    </row>
    <row r="9" spans="1:9" ht="15" customHeight="1" x14ac:dyDescent="0.25">
      <c r="A9" s="134"/>
      <c r="B9" s="265" t="s">
        <v>233</v>
      </c>
      <c r="C9" s="266"/>
      <c r="D9" s="195" t="s">
        <v>235</v>
      </c>
      <c r="E9" s="202"/>
      <c r="F9" s="195" t="s">
        <v>237</v>
      </c>
      <c r="G9" s="203"/>
      <c r="H9" s="261" t="s">
        <v>203</v>
      </c>
      <c r="I9" s="262"/>
    </row>
    <row r="10" spans="1:9" ht="15.75" thickBot="1" x14ac:dyDescent="0.3">
      <c r="A10" s="135"/>
      <c r="B10" s="129" t="s">
        <v>234</v>
      </c>
      <c r="C10" s="142">
        <v>4.2</v>
      </c>
      <c r="D10" s="129" t="s">
        <v>236</v>
      </c>
      <c r="E10" s="143">
        <v>3.75</v>
      </c>
      <c r="F10" s="129" t="s">
        <v>238</v>
      </c>
      <c r="G10" s="144">
        <v>3.65</v>
      </c>
      <c r="H10" s="263"/>
      <c r="I10" s="264"/>
    </row>
    <row r="11" spans="1:9" ht="15.75" thickBot="1" x14ac:dyDescent="0.3">
      <c r="A11" s="132" t="s">
        <v>202</v>
      </c>
      <c r="B11" s="106" t="s">
        <v>90</v>
      </c>
      <c r="C11" s="104" t="s">
        <v>91</v>
      </c>
      <c r="D11" s="106" t="s">
        <v>90</v>
      </c>
      <c r="E11" s="104" t="s">
        <v>91</v>
      </c>
      <c r="F11" s="54" t="s">
        <v>90</v>
      </c>
      <c r="G11" s="108" t="s">
        <v>91</v>
      </c>
      <c r="H11" s="106" t="s">
        <v>90</v>
      </c>
      <c r="I11" s="107" t="s">
        <v>91</v>
      </c>
    </row>
    <row r="12" spans="1:9" x14ac:dyDescent="0.25">
      <c r="A12" s="137">
        <v>119</v>
      </c>
      <c r="B12" s="130">
        <v>0</v>
      </c>
      <c r="C12" s="127">
        <v>3571</v>
      </c>
      <c r="D12" s="125">
        <v>0</v>
      </c>
      <c r="E12" s="126">
        <v>4000</v>
      </c>
      <c r="F12" s="123">
        <v>0</v>
      </c>
      <c r="G12" s="124">
        <v>4110</v>
      </c>
      <c r="H12" s="122">
        <v>0</v>
      </c>
      <c r="I12" s="136">
        <v>15000</v>
      </c>
    </row>
    <row r="13" spans="1:9" x14ac:dyDescent="0.25">
      <c r="A13" s="138">
        <v>238</v>
      </c>
      <c r="B13" s="131">
        <v>3572</v>
      </c>
      <c r="C13" s="128">
        <v>23810</v>
      </c>
      <c r="D13" s="125">
        <v>4001</v>
      </c>
      <c r="E13" s="126">
        <v>26667</v>
      </c>
      <c r="F13" s="123">
        <v>4111</v>
      </c>
      <c r="G13" s="124">
        <v>27397</v>
      </c>
      <c r="H13" s="122">
        <v>15001</v>
      </c>
      <c r="I13" s="136">
        <v>100000</v>
      </c>
    </row>
    <row r="14" spans="1:9" x14ac:dyDescent="0.25">
      <c r="A14" s="138">
        <v>595</v>
      </c>
      <c r="B14" s="131">
        <v>23811</v>
      </c>
      <c r="C14" s="128">
        <v>59524</v>
      </c>
      <c r="D14" s="125">
        <v>26668</v>
      </c>
      <c r="E14" s="126">
        <v>66667</v>
      </c>
      <c r="F14" s="123">
        <v>27398</v>
      </c>
      <c r="G14" s="124">
        <v>68493</v>
      </c>
      <c r="H14" s="122">
        <v>100001</v>
      </c>
      <c r="I14" s="136">
        <v>250000</v>
      </c>
    </row>
    <row r="15" spans="1:9" x14ac:dyDescent="0.25">
      <c r="A15" s="138">
        <v>1190</v>
      </c>
      <c r="B15" s="131">
        <v>59525</v>
      </c>
      <c r="C15" s="128">
        <v>238095</v>
      </c>
      <c r="D15" s="125">
        <v>66668</v>
      </c>
      <c r="E15" s="126">
        <v>266667</v>
      </c>
      <c r="F15" s="123">
        <v>68494</v>
      </c>
      <c r="G15" s="124">
        <v>273973</v>
      </c>
      <c r="H15" s="122">
        <v>250001</v>
      </c>
      <c r="I15" s="136">
        <v>1000000</v>
      </c>
    </row>
    <row r="16" spans="1:9" ht="15.75" thickBot="1" x14ac:dyDescent="0.3">
      <c r="A16" s="139" t="s">
        <v>231</v>
      </c>
      <c r="B16" s="180">
        <v>238096</v>
      </c>
      <c r="C16" s="133">
        <v>6.0000000000000001E-3</v>
      </c>
      <c r="D16" s="181">
        <v>266668</v>
      </c>
      <c r="E16" s="133">
        <v>6.0000000000000001E-3</v>
      </c>
      <c r="F16" s="182">
        <v>273974</v>
      </c>
      <c r="G16" s="133">
        <v>6.0000000000000001E-3</v>
      </c>
      <c r="H16" s="183">
        <v>1000001</v>
      </c>
      <c r="I16" s="141">
        <v>6.0000000000000001E-3</v>
      </c>
    </row>
    <row r="17" spans="1:12" x14ac:dyDescent="0.25">
      <c r="A17" s="2"/>
      <c r="B17" s="36"/>
      <c r="C17" s="36"/>
    </row>
    <row r="18" spans="1:12" x14ac:dyDescent="0.25">
      <c r="A18" s="2" t="s">
        <v>204</v>
      </c>
      <c r="B18" s="36"/>
      <c r="C18" s="36"/>
    </row>
    <row r="19" spans="1:12" ht="15.75" thickBot="1" x14ac:dyDescent="0.3">
      <c r="A19" s="2"/>
      <c r="B19" s="140" t="s">
        <v>230</v>
      </c>
      <c r="C19" s="36"/>
      <c r="D19" s="260" t="s">
        <v>232</v>
      </c>
      <c r="E19" s="260"/>
      <c r="H19" t="s">
        <v>136</v>
      </c>
    </row>
    <row r="20" spans="1:12" ht="16.5" thickBot="1" x14ac:dyDescent="0.3">
      <c r="A20" s="23" t="s">
        <v>359</v>
      </c>
      <c r="B20" s="73"/>
      <c r="D20" s="258" t="str">
        <f>IF(B20="","",(ROUNDUP(($B$20*0.006),0)))</f>
        <v/>
      </c>
      <c r="E20" s="259"/>
      <c r="F20" s="111"/>
      <c r="I20" s="42"/>
      <c r="L20" s="42"/>
    </row>
    <row r="21" spans="1:12" ht="16.5" thickBot="1" x14ac:dyDescent="0.3">
      <c r="A21" s="30" t="s">
        <v>321</v>
      </c>
      <c r="B21" s="36"/>
      <c r="C21" s="36"/>
    </row>
    <row r="22" spans="1:12" ht="16.5" thickBot="1" x14ac:dyDescent="0.3">
      <c r="A22" s="23" t="s">
        <v>324</v>
      </c>
      <c r="B22" s="73"/>
      <c r="D22" s="258" t="str">
        <f>IF(B22="","",(ROUNDUP(($B$22*E10*0.006/C10),0)))</f>
        <v/>
      </c>
      <c r="E22" s="259"/>
    </row>
    <row r="23" spans="1:12" ht="16.5" thickBot="1" x14ac:dyDescent="0.3">
      <c r="A23" s="30" t="s">
        <v>360</v>
      </c>
      <c r="B23" s="36"/>
      <c r="D23" s="105"/>
      <c r="E23" s="105"/>
    </row>
    <row r="24" spans="1:12" ht="16.5" thickBot="1" x14ac:dyDescent="0.3">
      <c r="A24" s="23" t="s">
        <v>325</v>
      </c>
      <c r="B24" s="73"/>
      <c r="D24" s="258" t="str">
        <f>IF(B24="","",(ROUNDUP(($B$24*G10*0.006/C10),0)))</f>
        <v/>
      </c>
      <c r="E24" s="259"/>
    </row>
    <row r="25" spans="1:12" ht="16.5" thickBot="1" x14ac:dyDescent="0.3">
      <c r="A25" s="30" t="s">
        <v>361</v>
      </c>
      <c r="B25" s="36"/>
      <c r="D25" s="105"/>
      <c r="E25" s="105"/>
    </row>
    <row r="26" spans="1:12" ht="16.5" thickBot="1" x14ac:dyDescent="0.3">
      <c r="A26" s="23" t="s">
        <v>316</v>
      </c>
      <c r="B26" s="73"/>
      <c r="D26" s="258" t="str">
        <f>IF(B26="","",(ROUNDUP(($B$26*0.006/C10),0)))</f>
        <v/>
      </c>
      <c r="E26" s="259"/>
    </row>
    <row r="27" spans="1:12" ht="15.75" x14ac:dyDescent="0.25">
      <c r="A27" s="30" t="s">
        <v>362</v>
      </c>
      <c r="B27" s="36"/>
      <c r="C27" s="36"/>
    </row>
    <row r="28" spans="1:12" ht="15.75" x14ac:dyDescent="0.25">
      <c r="A28" s="30"/>
      <c r="B28" s="36"/>
      <c r="C28" s="36"/>
    </row>
    <row r="29" spans="1:12" x14ac:dyDescent="0.25">
      <c r="A29" s="46" t="s">
        <v>46</v>
      </c>
    </row>
    <row r="30" spans="1:12" x14ac:dyDescent="0.25">
      <c r="A30" t="s">
        <v>38</v>
      </c>
      <c r="B30" s="36">
        <f>'Summary Chart'!F15</f>
        <v>36</v>
      </c>
      <c r="C30" s="36"/>
    </row>
    <row r="31" spans="1:12" x14ac:dyDescent="0.25">
      <c r="A31" t="s">
        <v>37</v>
      </c>
      <c r="B31" s="36">
        <f>'Summary Chart'!G15</f>
        <v>36</v>
      </c>
      <c r="C31" s="36"/>
      <c r="D31" s="36"/>
    </row>
    <row r="32" spans="1:12" x14ac:dyDescent="0.25">
      <c r="B32" s="36"/>
      <c r="C32" s="36"/>
    </row>
    <row r="33" spans="1:3" x14ac:dyDescent="0.25">
      <c r="A33" t="s">
        <v>252</v>
      </c>
      <c r="B33" s="36">
        <f>B30</f>
        <v>36</v>
      </c>
      <c r="C33" s="36"/>
    </row>
    <row r="34" spans="1:3" x14ac:dyDescent="0.25">
      <c r="A34" t="s">
        <v>253</v>
      </c>
      <c r="B34" s="36">
        <f>B33</f>
        <v>36</v>
      </c>
    </row>
    <row r="35" spans="1:3" x14ac:dyDescent="0.25">
      <c r="A35" t="s">
        <v>254</v>
      </c>
      <c r="B35" s="36">
        <f>B33</f>
        <v>36</v>
      </c>
    </row>
    <row r="36" spans="1:3" x14ac:dyDescent="0.25">
      <c r="A36" t="s">
        <v>255</v>
      </c>
      <c r="B36" s="36">
        <f>B33</f>
        <v>36</v>
      </c>
    </row>
    <row r="37" spans="1:3" x14ac:dyDescent="0.25">
      <c r="A37" t="s">
        <v>298</v>
      </c>
      <c r="B37" s="36">
        <f>B33</f>
        <v>36</v>
      </c>
    </row>
    <row r="38" spans="1:3" x14ac:dyDescent="0.25">
      <c r="A38" t="s">
        <v>257</v>
      </c>
      <c r="B38" s="187">
        <v>24</v>
      </c>
    </row>
    <row r="39" spans="1:3" x14ac:dyDescent="0.25">
      <c r="A39" t="s">
        <v>105</v>
      </c>
      <c r="B39" s="187">
        <v>24</v>
      </c>
    </row>
    <row r="40" spans="1:3" x14ac:dyDescent="0.25">
      <c r="A40" t="s">
        <v>256</v>
      </c>
      <c r="B40" s="187">
        <v>24</v>
      </c>
    </row>
    <row r="41" spans="1:3" x14ac:dyDescent="0.25">
      <c r="A41" t="s">
        <v>190</v>
      </c>
      <c r="B41" s="187">
        <v>24</v>
      </c>
    </row>
    <row r="42" spans="1:3" x14ac:dyDescent="0.25">
      <c r="A42" t="s">
        <v>258</v>
      </c>
      <c r="B42" s="187">
        <v>24</v>
      </c>
    </row>
    <row r="43" spans="1:3" x14ac:dyDescent="0.25">
      <c r="A43" t="s">
        <v>259</v>
      </c>
      <c r="B43" s="187">
        <v>24</v>
      </c>
    </row>
    <row r="44" spans="1:3" x14ac:dyDescent="0.25">
      <c r="A44" s="176" t="s">
        <v>301</v>
      </c>
      <c r="B44" s="187">
        <v>24</v>
      </c>
    </row>
    <row r="45" spans="1:3" x14ac:dyDescent="0.25">
      <c r="A45" s="176" t="s">
        <v>300</v>
      </c>
      <c r="B45" s="187">
        <v>24</v>
      </c>
    </row>
  </sheetData>
  <sheetProtection algorithmName="SHA-512" hashValue="YxkX6LsGAmNWUHoUfs0GtyK3BT5E+J9a3TJsRy3Dv2gFnORsz5JU/VMkBAoM+VLlb60DweFNJljsgbKJhfEL3Q==" saltValue="IAkNXH9uLig8I5ToVcr7lg==" spinCount="100000" sheet="1" objects="1" scenarios="1"/>
  <mergeCells count="9">
    <mergeCell ref="D26:E26"/>
    <mergeCell ref="D20:E20"/>
    <mergeCell ref="D19:E19"/>
    <mergeCell ref="H9:I10"/>
    <mergeCell ref="B9:C9"/>
    <mergeCell ref="D9:E9"/>
    <mergeCell ref="F9:G9"/>
    <mergeCell ref="D22:E22"/>
    <mergeCell ref="D24:E24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2:D24"/>
  <sheetViews>
    <sheetView topLeftCell="A3" workbookViewId="0">
      <selection activeCell="A18" sqref="A18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11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 t="str">
        <f>'Summary Chart'!G16</f>
        <v>N/A</v>
      </c>
    </row>
    <row r="6" spans="1:4" x14ac:dyDescent="0.25">
      <c r="A6" t="s">
        <v>37</v>
      </c>
      <c r="B6" s="36" t="str">
        <f>'Summary Chart'!G16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 t="str">
        <f>'Summary Chart'!H16</f>
        <v>N/A</v>
      </c>
    </row>
    <row r="10" spans="1:4" x14ac:dyDescent="0.25">
      <c r="A10" t="s">
        <v>37</v>
      </c>
      <c r="B10" s="36" t="str">
        <f>'Summary Chart'!I16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Chart'!J16</f>
        <v>N/A</v>
      </c>
      <c r="C13" t="s">
        <v>313</v>
      </c>
    </row>
    <row r="14" spans="1:4" x14ac:dyDescent="0.25">
      <c r="A14" t="s">
        <v>37</v>
      </c>
      <c r="B14" s="48" t="str">
        <f>'Summary Chart'!K16</f>
        <v>N/A</v>
      </c>
    </row>
    <row r="15" spans="1:4" x14ac:dyDescent="0.25">
      <c r="B15" s="36"/>
    </row>
    <row r="16" spans="1:4" x14ac:dyDescent="0.25">
      <c r="A16" s="2" t="s">
        <v>332</v>
      </c>
      <c r="B16" s="36"/>
    </row>
    <row r="17" spans="1:2" x14ac:dyDescent="0.25">
      <c r="A17" s="2" t="s">
        <v>333</v>
      </c>
      <c r="B17" s="36"/>
    </row>
    <row r="18" spans="1:2" x14ac:dyDescent="0.25">
      <c r="A18" s="2" t="s">
        <v>330</v>
      </c>
    </row>
    <row r="19" spans="1:2" x14ac:dyDescent="0.25">
      <c r="A19" s="2" t="s">
        <v>331</v>
      </c>
    </row>
    <row r="21" spans="1:2" x14ac:dyDescent="0.25">
      <c r="A21" s="98"/>
    </row>
    <row r="22" spans="1:2" x14ac:dyDescent="0.25">
      <c r="A22" s="98"/>
    </row>
    <row r="23" spans="1:2" x14ac:dyDescent="0.25">
      <c r="A23" s="98"/>
    </row>
    <row r="24" spans="1:2" x14ac:dyDescent="0.25">
      <c r="A24" s="98"/>
    </row>
  </sheetData>
  <sheetProtection algorithmName="SHA-512" hashValue="0EOa2xUQlK+5Tyn+z0hxK+DJSH43UPBwXcWZUIvwHDRO0+nLJB7jP10zhobnDfgEDdK2IYyri6rgKEIdtldzWA==" saltValue="NswM6je8IQbvGe9P7g9IzQ==" spinCount="100000" sheet="1" objects="1" scenarios="1"/>
  <pageMargins left="0.51181102362204722" right="0.51181102362204722" top="0.74803149606299213" bottom="0.74803149606299213" header="0.31496062992125984" footer="0.31496062992125984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L15"/>
  <sheetViews>
    <sheetView workbookViewId="0">
      <selection activeCell="B15" sqref="B15"/>
    </sheetView>
  </sheetViews>
  <sheetFormatPr defaultRowHeight="15" x14ac:dyDescent="0.25"/>
  <cols>
    <col min="1" max="1" width="35.28515625" customWidth="1"/>
    <col min="2" max="2" width="26" customWidth="1"/>
    <col min="11" max="12" width="9" hidden="1" customWidth="1"/>
    <col min="13" max="13" width="9" customWidth="1"/>
  </cols>
  <sheetData>
    <row r="2" spans="1:12" ht="23.25" x14ac:dyDescent="0.35">
      <c r="A2" s="37" t="s">
        <v>299</v>
      </c>
      <c r="B2" s="2"/>
    </row>
    <row r="3" spans="1:12" ht="15" customHeight="1" x14ac:dyDescent="0.25">
      <c r="A3" s="2"/>
      <c r="B3" s="2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Chart'!F18</f>
        <v>160</v>
      </c>
    </row>
    <row r="6" spans="1:12" x14ac:dyDescent="0.25">
      <c r="A6" t="s">
        <v>37</v>
      </c>
      <c r="B6" s="36">
        <f>'Summary Chart'!G18</f>
        <v>160</v>
      </c>
      <c r="D6" s="36"/>
    </row>
    <row r="8" spans="1:12" x14ac:dyDescent="0.25">
      <c r="A8" s="46" t="s">
        <v>45</v>
      </c>
      <c r="B8" s="2"/>
      <c r="K8">
        <f>ROUNDUP((E8*0.005),0)</f>
        <v>0</v>
      </c>
      <c r="L8" s="36" t="s">
        <v>84</v>
      </c>
    </row>
    <row r="9" spans="1:12" x14ac:dyDescent="0.25">
      <c r="A9" t="s">
        <v>38</v>
      </c>
      <c r="B9" s="36">
        <f>'Summary Chart'!H18</f>
        <v>160</v>
      </c>
      <c r="L9" s="36" t="s">
        <v>84</v>
      </c>
    </row>
    <row r="10" spans="1:12" x14ac:dyDescent="0.25">
      <c r="A10" t="s">
        <v>37</v>
      </c>
      <c r="B10" s="36">
        <f>'Summary Chart'!I18</f>
        <v>160</v>
      </c>
    </row>
    <row r="11" spans="1:12" x14ac:dyDescent="0.25">
      <c r="B11" s="36"/>
    </row>
    <row r="12" spans="1:12" x14ac:dyDescent="0.25">
      <c r="A12" s="46" t="s">
        <v>323</v>
      </c>
      <c r="B12" s="2"/>
    </row>
    <row r="13" spans="1:12" x14ac:dyDescent="0.25">
      <c r="A13" t="s">
        <v>38</v>
      </c>
      <c r="B13" s="36">
        <f>'Summary Chart'!J18</f>
        <v>160</v>
      </c>
    </row>
    <row r="14" spans="1:12" x14ac:dyDescent="0.25">
      <c r="A14" t="s">
        <v>37</v>
      </c>
      <c r="B14" s="36">
        <f>'Summary Chart'!K18</f>
        <v>160</v>
      </c>
    </row>
    <row r="15" spans="1:12" x14ac:dyDescent="0.25">
      <c r="A15" s="2" t="s">
        <v>322</v>
      </c>
    </row>
  </sheetData>
  <sheetProtection algorithmName="SHA-512" hashValue="3XviAt9XR8zaelVrzSR6+YLkxYolsS8DQqYwcnUNnIJF7FTcQFzih7zvtJ1CH92bKWsCIOy0nSXKGqmGplqJOQ==" saltValue="o7jXcuMWZ2Q2QRNsL0wIQw==" spinCount="100000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2:K42"/>
  <sheetViews>
    <sheetView topLeftCell="A9" workbookViewId="0">
      <selection activeCell="E30" sqref="E30"/>
    </sheetView>
  </sheetViews>
  <sheetFormatPr defaultRowHeight="15" x14ac:dyDescent="0.25"/>
  <cols>
    <col min="1" max="6" width="18.7109375" customWidth="1"/>
    <col min="7" max="7" width="13.7109375" customWidth="1"/>
    <col min="8" max="8" width="14.5703125" customWidth="1"/>
    <col min="9" max="9" width="8.5703125" customWidth="1"/>
    <col min="10" max="10" width="11.5703125" hidden="1" customWidth="1"/>
    <col min="11" max="11" width="9" hidden="1" customWidth="1"/>
    <col min="12" max="12" width="9" customWidth="1"/>
  </cols>
  <sheetData>
    <row r="2" spans="1:6" ht="23.25" x14ac:dyDescent="0.35">
      <c r="A2" s="37" t="s">
        <v>88</v>
      </c>
      <c r="B2" s="37"/>
    </row>
    <row r="3" spans="1:6" ht="15" customHeight="1" x14ac:dyDescent="0.35">
      <c r="A3" s="37"/>
      <c r="B3" s="37"/>
    </row>
    <row r="4" spans="1:6" x14ac:dyDescent="0.25">
      <c r="A4" s="46" t="s">
        <v>345</v>
      </c>
      <c r="B4" s="46"/>
      <c r="C4" s="46"/>
    </row>
    <row r="5" spans="1:6" x14ac:dyDescent="0.25">
      <c r="A5" t="s">
        <v>348</v>
      </c>
      <c r="B5" s="48"/>
      <c r="C5" s="36"/>
      <c r="D5" s="36"/>
    </row>
    <row r="6" spans="1:6" x14ac:dyDescent="0.25">
      <c r="A6" t="s">
        <v>347</v>
      </c>
    </row>
    <row r="7" spans="1:6" x14ac:dyDescent="0.25">
      <c r="A7" s="184" t="s">
        <v>346</v>
      </c>
      <c r="B7" s="48"/>
    </row>
    <row r="8" spans="1:6" x14ac:dyDescent="0.25">
      <c r="B8" s="48"/>
    </row>
    <row r="10" spans="1:6" ht="10.5" customHeight="1" x14ac:dyDescent="0.25"/>
    <row r="11" spans="1:6" ht="15.75" thickBot="1" x14ac:dyDescent="0.3">
      <c r="A11" s="46" t="s">
        <v>107</v>
      </c>
      <c r="D11" t="s">
        <v>38</v>
      </c>
      <c r="E11" t="s">
        <v>37</v>
      </c>
    </row>
    <row r="12" spans="1:6" ht="18" customHeight="1" x14ac:dyDescent="0.25">
      <c r="A12" s="51" t="s">
        <v>185</v>
      </c>
      <c r="B12" s="56"/>
      <c r="C12" s="56"/>
      <c r="D12" s="57">
        <v>470</v>
      </c>
      <c r="E12" s="58">
        <f>D12</f>
        <v>470</v>
      </c>
    </row>
    <row r="13" spans="1:6" ht="18" customHeight="1" x14ac:dyDescent="0.25">
      <c r="A13" s="52" t="s">
        <v>93</v>
      </c>
      <c r="B13" s="50"/>
      <c r="C13" s="50"/>
      <c r="D13" s="55">
        <v>470</v>
      </c>
      <c r="E13" s="59">
        <f t="shared" ref="E13:E27" si="0">D13</f>
        <v>470</v>
      </c>
      <c r="F13" s="45"/>
    </row>
    <row r="14" spans="1:6" ht="18" customHeight="1" x14ac:dyDescent="0.25">
      <c r="A14" s="52" t="s">
        <v>92</v>
      </c>
      <c r="B14" s="50"/>
      <c r="C14" s="50"/>
      <c r="D14" s="55">
        <v>470</v>
      </c>
      <c r="E14" s="59">
        <f t="shared" si="0"/>
        <v>470</v>
      </c>
      <c r="F14" s="45"/>
    </row>
    <row r="15" spans="1:6" ht="18" customHeight="1" x14ac:dyDescent="0.25">
      <c r="A15" s="52" t="s">
        <v>94</v>
      </c>
      <c r="B15" s="50"/>
      <c r="C15" s="50"/>
      <c r="D15" s="55">
        <v>470</v>
      </c>
      <c r="E15" s="59">
        <f t="shared" si="0"/>
        <v>470</v>
      </c>
    </row>
    <row r="16" spans="1:6" ht="18" customHeight="1" x14ac:dyDescent="0.25">
      <c r="A16" s="52" t="s">
        <v>95</v>
      </c>
      <c r="B16" s="50"/>
      <c r="C16" s="50"/>
      <c r="D16" s="55">
        <v>470</v>
      </c>
      <c r="E16" s="59">
        <f t="shared" si="0"/>
        <v>470</v>
      </c>
    </row>
    <row r="17" spans="1:5" ht="18" customHeight="1" x14ac:dyDescent="0.25">
      <c r="A17" s="52" t="s">
        <v>96</v>
      </c>
      <c r="B17" s="50"/>
      <c r="C17" s="50"/>
      <c r="D17" s="55">
        <v>470</v>
      </c>
      <c r="E17" s="59">
        <f t="shared" si="0"/>
        <v>470</v>
      </c>
    </row>
    <row r="18" spans="1:5" ht="18" customHeight="1" thickBot="1" x14ac:dyDescent="0.3">
      <c r="A18" s="53" t="s">
        <v>97</v>
      </c>
      <c r="B18" s="60"/>
      <c r="C18" s="60"/>
      <c r="D18" s="61">
        <v>470</v>
      </c>
      <c r="E18" s="62">
        <f t="shared" si="0"/>
        <v>470</v>
      </c>
    </row>
    <row r="19" spans="1:5" ht="16.5" thickBot="1" x14ac:dyDescent="0.3">
      <c r="A19" s="49" t="s">
        <v>200</v>
      </c>
      <c r="B19" s="36"/>
      <c r="C19" s="36"/>
      <c r="D19" s="36"/>
    </row>
    <row r="20" spans="1:5" ht="16.5" thickBot="1" x14ac:dyDescent="0.3">
      <c r="A20" s="114" t="s">
        <v>212</v>
      </c>
      <c r="B20" s="115"/>
      <c r="C20" s="116"/>
      <c r="D20" s="112">
        <v>470</v>
      </c>
      <c r="E20" s="113">
        <f>D20</f>
        <v>470</v>
      </c>
    </row>
    <row r="21" spans="1:5" ht="18" customHeight="1" x14ac:dyDescent="0.25">
      <c r="A21" s="51" t="s">
        <v>98</v>
      </c>
      <c r="B21" s="56"/>
      <c r="C21" s="56"/>
      <c r="D21" s="57">
        <v>470</v>
      </c>
      <c r="E21" s="58">
        <f>D21</f>
        <v>470</v>
      </c>
    </row>
    <row r="22" spans="1:5" ht="30" customHeight="1" x14ac:dyDescent="0.25">
      <c r="A22" s="267" t="s">
        <v>99</v>
      </c>
      <c r="B22" s="268"/>
      <c r="C22" s="268"/>
      <c r="D22" s="55">
        <v>470</v>
      </c>
      <c r="E22" s="59">
        <f t="shared" si="0"/>
        <v>470</v>
      </c>
    </row>
    <row r="23" spans="1:5" ht="18" customHeight="1" x14ac:dyDescent="0.25">
      <c r="A23" s="52" t="s">
        <v>100</v>
      </c>
      <c r="B23" s="50"/>
      <c r="C23" s="50"/>
      <c r="D23" s="55">
        <v>470</v>
      </c>
      <c r="E23" s="59">
        <f t="shared" si="0"/>
        <v>470</v>
      </c>
    </row>
    <row r="24" spans="1:5" ht="18" customHeight="1" x14ac:dyDescent="0.25">
      <c r="A24" s="52" t="s">
        <v>101</v>
      </c>
      <c r="B24" s="50"/>
      <c r="C24" s="50"/>
      <c r="D24" s="55">
        <v>470</v>
      </c>
      <c r="E24" s="59">
        <f t="shared" si="0"/>
        <v>470</v>
      </c>
    </row>
    <row r="25" spans="1:5" ht="30" customHeight="1" x14ac:dyDescent="0.25">
      <c r="A25" s="267" t="s">
        <v>102</v>
      </c>
      <c r="B25" s="268"/>
      <c r="C25" s="268"/>
      <c r="D25" s="55">
        <v>470</v>
      </c>
      <c r="E25" s="59">
        <f t="shared" si="0"/>
        <v>470</v>
      </c>
    </row>
    <row r="26" spans="1:5" ht="18" customHeight="1" x14ac:dyDescent="0.25">
      <c r="A26" s="52" t="s">
        <v>103</v>
      </c>
      <c r="B26" s="50"/>
      <c r="C26" s="50"/>
      <c r="D26" s="55">
        <v>470</v>
      </c>
      <c r="E26" s="59">
        <f t="shared" si="0"/>
        <v>470</v>
      </c>
    </row>
    <row r="27" spans="1:5" ht="18" customHeight="1" x14ac:dyDescent="0.25">
      <c r="A27" s="272" t="s">
        <v>65</v>
      </c>
      <c r="B27" s="273"/>
      <c r="C27" s="274"/>
      <c r="D27" s="55">
        <v>470</v>
      </c>
      <c r="E27" s="59">
        <f t="shared" si="0"/>
        <v>470</v>
      </c>
    </row>
    <row r="28" spans="1:5" ht="18" customHeight="1" x14ac:dyDescent="0.25">
      <c r="A28" s="272" t="s">
        <v>104</v>
      </c>
      <c r="B28" s="273"/>
      <c r="C28" s="274"/>
      <c r="D28" s="55">
        <v>470</v>
      </c>
      <c r="E28" s="59">
        <f>D28</f>
        <v>470</v>
      </c>
    </row>
    <row r="29" spans="1:5" ht="18" customHeight="1" thickBot="1" x14ac:dyDescent="0.3">
      <c r="A29" s="269" t="s">
        <v>214</v>
      </c>
      <c r="B29" s="270"/>
      <c r="C29" s="271"/>
      <c r="D29" s="61">
        <v>470</v>
      </c>
      <c r="E29" s="62">
        <f>D29</f>
        <v>470</v>
      </c>
    </row>
    <row r="30" spans="1:5" ht="13.5" customHeight="1" x14ac:dyDescent="0.25"/>
    <row r="31" spans="1:5" x14ac:dyDescent="0.25">
      <c r="A31" s="2" t="s">
        <v>134</v>
      </c>
    </row>
    <row r="32" spans="1:5" x14ac:dyDescent="0.25">
      <c r="A32" s="2" t="s">
        <v>135</v>
      </c>
    </row>
    <row r="33" spans="1:1" ht="12.75" customHeight="1" x14ac:dyDescent="0.25">
      <c r="A33" s="2"/>
    </row>
    <row r="34" spans="1:1" x14ac:dyDescent="0.25">
      <c r="A34" s="2" t="s">
        <v>217</v>
      </c>
    </row>
    <row r="36" spans="1:1" x14ac:dyDescent="0.25">
      <c r="A36" s="2" t="s">
        <v>335</v>
      </c>
    </row>
    <row r="37" spans="1:1" x14ac:dyDescent="0.25">
      <c r="A37" t="s">
        <v>336</v>
      </c>
    </row>
    <row r="38" spans="1:1" x14ac:dyDescent="0.25">
      <c r="A38" t="s">
        <v>337</v>
      </c>
    </row>
    <row r="39" spans="1:1" x14ac:dyDescent="0.25">
      <c r="A39" s="2" t="s">
        <v>338</v>
      </c>
    </row>
    <row r="40" spans="1:1" x14ac:dyDescent="0.25">
      <c r="A40" s="2" t="s">
        <v>339</v>
      </c>
    </row>
    <row r="42" spans="1:1" x14ac:dyDescent="0.25">
      <c r="A42" t="s">
        <v>340</v>
      </c>
    </row>
  </sheetData>
  <sheetProtection algorithmName="SHA-512" hashValue="DTFPwU4jt/V6Vxv2sdlIbWiTA3KPd4UE+GI/J0s+GKh3ilUUzi2RF+TdfcKVlyajWzsdmXCPkXRXay3r5sVCcA==" saltValue="vPMddCuC/rVnG0lwwcEMbQ==" spinCount="100000" sheet="1" objects="1" scenarios="1"/>
  <mergeCells count="5">
    <mergeCell ref="A22:C22"/>
    <mergeCell ref="A25:C25"/>
    <mergeCell ref="A29:C29"/>
    <mergeCell ref="A27:C27"/>
    <mergeCell ref="A28:C28"/>
  </mergeCells>
  <hyperlinks>
    <hyperlink ref="A7" r:id="rId1" location="/" xr:uid="{55BC8EF4-6903-4CB3-8B83-F1A8791D5547}"/>
  </hyperlinks>
  <pageMargins left="0.7" right="0.7" top="0.75" bottom="0.75" header="0.3" footer="0.3"/>
  <pageSetup paperSize="9" scale="69" orientation="portrait" horizontalDpi="4294967295" verticalDpi="4294967295" r:id="rId2"/>
  <rowBreaks count="1" manualBreakCount="1">
    <brk id="9" max="16383" man="1"/>
  </rowBreaks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L44"/>
  <sheetViews>
    <sheetView workbookViewId="0">
      <selection activeCell="F18" sqref="F18"/>
    </sheetView>
  </sheetViews>
  <sheetFormatPr defaultRowHeight="15" x14ac:dyDescent="0.25"/>
  <cols>
    <col min="1" max="3" width="18.7109375" customWidth="1"/>
    <col min="4" max="5" width="13.7109375" customWidth="1"/>
    <col min="6" max="6" width="18.7109375" customWidth="1"/>
    <col min="7" max="7" width="13.7109375" hidden="1" customWidth="1"/>
    <col min="8" max="8" width="14.5703125" hidden="1" customWidth="1"/>
    <col min="9" max="12" width="0" hidden="1" customWidth="1"/>
  </cols>
  <sheetData>
    <row r="2" spans="1:12" ht="23.25" x14ac:dyDescent="0.35">
      <c r="A2" s="37" t="s">
        <v>17</v>
      </c>
      <c r="B2" s="37"/>
    </row>
    <row r="3" spans="1:12" ht="15" customHeight="1" x14ac:dyDescent="0.35">
      <c r="A3" s="37"/>
      <c r="B3" s="37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Chart'!F22</f>
        <v>200</v>
      </c>
      <c r="C5" s="36"/>
      <c r="G5" t="s">
        <v>149</v>
      </c>
      <c r="H5" s="68">
        <f>'Summary Chart'!H22</f>
        <v>400</v>
      </c>
      <c r="I5" s="68" t="e">
        <f>H5+J8</f>
        <v>#VALUE!</v>
      </c>
      <c r="J5">
        <v>20</v>
      </c>
    </row>
    <row r="6" spans="1:12" x14ac:dyDescent="0.25">
      <c r="A6" t="s">
        <v>37</v>
      </c>
      <c r="B6" s="36">
        <f>'Summary Chart'!G22</f>
        <v>200</v>
      </c>
      <c r="C6" s="36"/>
      <c r="D6" s="36"/>
      <c r="G6" t="s">
        <v>150</v>
      </c>
      <c r="H6" s="36">
        <f>'Summary Chart'!I22</f>
        <v>300</v>
      </c>
      <c r="I6" s="68" t="e">
        <f>H6+J9</f>
        <v>#VALUE!</v>
      </c>
    </row>
    <row r="7" spans="1:12" ht="12" customHeight="1" thickBot="1" x14ac:dyDescent="0.3">
      <c r="D7" s="69" t="s">
        <v>20</v>
      </c>
      <c r="E7" s="69" t="s">
        <v>21</v>
      </c>
    </row>
    <row r="8" spans="1:12" ht="15.75" thickBot="1" x14ac:dyDescent="0.3">
      <c r="A8" s="46" t="s">
        <v>71</v>
      </c>
      <c r="B8" s="2" t="s">
        <v>148</v>
      </c>
      <c r="D8" s="74"/>
      <c r="E8" s="75"/>
      <c r="G8">
        <f>D8-60000</f>
        <v>-60000</v>
      </c>
      <c r="H8" t="str">
        <f>IF(G8&gt;=1,G8/10000,"")</f>
        <v/>
      </c>
      <c r="I8" t="e">
        <f>ROUNDUP(H8,0)</f>
        <v>#VALUE!</v>
      </c>
      <c r="J8" t="e">
        <f>J5*I8</f>
        <v>#VALUE!</v>
      </c>
      <c r="K8">
        <f>IF(D8&lt;=60000,H5,I5)</f>
        <v>400</v>
      </c>
      <c r="L8" t="str">
        <f>IF(D8=0,"",K8)</f>
        <v/>
      </c>
    </row>
    <row r="9" spans="1:12" x14ac:dyDescent="0.25">
      <c r="A9" t="str">
        <f>"Original"&amp;" "&amp;"£"&amp;'Summary Chart'!H22</f>
        <v>Original £400</v>
      </c>
      <c r="B9" s="67" t="str">
        <f>L8</f>
        <v/>
      </c>
      <c r="G9">
        <f>E8-60000</f>
        <v>-60000</v>
      </c>
      <c r="H9" t="str">
        <f>IF(E8&gt;=1,G9/10000,"")</f>
        <v/>
      </c>
      <c r="I9" t="e">
        <f>ROUNDUP(H9,0)</f>
        <v>#VALUE!</v>
      </c>
      <c r="J9" t="e">
        <f>J5*I9</f>
        <v>#VALUE!</v>
      </c>
      <c r="K9">
        <f>IF(E8&lt;=60000,H6,I6)</f>
        <v>300</v>
      </c>
      <c r="L9" t="str">
        <f>IF(E8=0,"",K9)</f>
        <v/>
      </c>
    </row>
    <row r="10" spans="1:12" x14ac:dyDescent="0.25">
      <c r="A10" t="str">
        <f>"Copy"&amp;" "&amp;"£"&amp;'Summary Chart'!I22</f>
        <v>Copy £300</v>
      </c>
      <c r="B10" s="67" t="str">
        <f>L9</f>
        <v/>
      </c>
    </row>
    <row r="11" spans="1:12" x14ac:dyDescent="0.25">
      <c r="A11" s="2" t="s">
        <v>106</v>
      </c>
    </row>
    <row r="12" spans="1:12" x14ac:dyDescent="0.25">
      <c r="A12" s="2" t="s">
        <v>198</v>
      </c>
    </row>
    <row r="13" spans="1:12" x14ac:dyDescent="0.25">
      <c r="A13" s="102" t="s">
        <v>199</v>
      </c>
    </row>
    <row r="14" spans="1:12" x14ac:dyDescent="0.25">
      <c r="A14" s="102"/>
    </row>
    <row r="15" spans="1:12" x14ac:dyDescent="0.25">
      <c r="A15" s="46" t="s">
        <v>107</v>
      </c>
      <c r="B15" s="2" t="s">
        <v>217</v>
      </c>
      <c r="D15" t="s">
        <v>38</v>
      </c>
      <c r="E15" t="s">
        <v>37</v>
      </c>
    </row>
    <row r="16" spans="1:12" ht="19.149999999999999" customHeight="1" x14ac:dyDescent="0.25">
      <c r="A16" s="275" t="s">
        <v>56</v>
      </c>
      <c r="B16" s="276"/>
      <c r="C16" s="277"/>
      <c r="D16" s="55">
        <v>200</v>
      </c>
      <c r="E16" s="55">
        <v>100</v>
      </c>
    </row>
    <row r="17" spans="1:6" ht="31.5" customHeight="1" x14ac:dyDescent="0.25">
      <c r="A17" s="275" t="s">
        <v>108</v>
      </c>
      <c r="B17" s="276"/>
      <c r="C17" s="277"/>
      <c r="D17" s="55">
        <v>60</v>
      </c>
      <c r="E17" s="55">
        <f t="shared" ref="E17:E43" si="0">D17</f>
        <v>60</v>
      </c>
      <c r="F17" s="45"/>
    </row>
    <row r="18" spans="1:6" ht="19.149999999999999" customHeight="1" x14ac:dyDescent="0.25">
      <c r="A18" s="275" t="s">
        <v>109</v>
      </c>
      <c r="B18" s="276"/>
      <c r="C18" s="277"/>
      <c r="D18" s="55">
        <v>400</v>
      </c>
      <c r="E18" s="55">
        <f t="shared" si="0"/>
        <v>400</v>
      </c>
      <c r="F18" s="45"/>
    </row>
    <row r="19" spans="1:6" ht="19.149999999999999" customHeight="1" x14ac:dyDescent="0.25">
      <c r="A19" s="275" t="s">
        <v>105</v>
      </c>
      <c r="B19" s="276"/>
      <c r="C19" s="277"/>
      <c r="D19" s="55">
        <v>400</v>
      </c>
      <c r="E19" s="55">
        <f t="shared" si="0"/>
        <v>400</v>
      </c>
    </row>
    <row r="20" spans="1:6" ht="19.149999999999999" customHeight="1" x14ac:dyDescent="0.25">
      <c r="A20" s="275" t="s">
        <v>110</v>
      </c>
      <c r="B20" s="276"/>
      <c r="C20" s="277"/>
      <c r="D20" s="55">
        <v>40</v>
      </c>
      <c r="E20" s="55">
        <f t="shared" si="0"/>
        <v>40</v>
      </c>
    </row>
    <row r="21" spans="1:6" ht="19.149999999999999" customHeight="1" x14ac:dyDescent="0.25">
      <c r="A21" s="275" t="s">
        <v>111</v>
      </c>
      <c r="B21" s="276"/>
      <c r="C21" s="277"/>
      <c r="D21" s="55">
        <v>400</v>
      </c>
      <c r="E21" s="55">
        <f t="shared" si="0"/>
        <v>400</v>
      </c>
    </row>
    <row r="22" spans="1:6" ht="30.75" customHeight="1" x14ac:dyDescent="0.25">
      <c r="A22" s="275" t="s">
        <v>112</v>
      </c>
      <c r="B22" s="276"/>
      <c r="C22" s="277"/>
      <c r="D22" s="55">
        <v>150</v>
      </c>
      <c r="E22" s="55">
        <f t="shared" si="0"/>
        <v>150</v>
      </c>
    </row>
    <row r="23" spans="1:6" ht="19.149999999999999" customHeight="1" x14ac:dyDescent="0.25">
      <c r="A23" s="275" t="s">
        <v>113</v>
      </c>
      <c r="B23" s="276"/>
      <c r="C23" s="277"/>
      <c r="D23" s="55">
        <v>200</v>
      </c>
      <c r="E23" s="55">
        <f t="shared" si="0"/>
        <v>200</v>
      </c>
    </row>
    <row r="24" spans="1:6" ht="19.149999999999999" customHeight="1" x14ac:dyDescent="0.25">
      <c r="A24" s="275" t="s">
        <v>114</v>
      </c>
      <c r="B24" s="276"/>
      <c r="C24" s="277"/>
      <c r="D24" s="55">
        <v>300</v>
      </c>
      <c r="E24" s="55">
        <f>D24</f>
        <v>300</v>
      </c>
    </row>
    <row r="25" spans="1:6" ht="19.149999999999999" customHeight="1" x14ac:dyDescent="0.25">
      <c r="A25" s="275" t="s">
        <v>115</v>
      </c>
      <c r="B25" s="276"/>
      <c r="C25" s="277"/>
      <c r="D25" s="55">
        <v>300</v>
      </c>
      <c r="E25" s="55">
        <f t="shared" si="0"/>
        <v>300</v>
      </c>
    </row>
    <row r="26" spans="1:6" ht="19.149999999999999" customHeight="1" x14ac:dyDescent="0.25">
      <c r="A26" s="275" t="s">
        <v>116</v>
      </c>
      <c r="B26" s="276"/>
      <c r="C26" s="277"/>
      <c r="D26" s="55">
        <v>300</v>
      </c>
      <c r="E26" s="55">
        <f t="shared" si="0"/>
        <v>300</v>
      </c>
    </row>
    <row r="27" spans="1:6" ht="30.75" customHeight="1" x14ac:dyDescent="0.25">
      <c r="A27" s="275" t="s">
        <v>117</v>
      </c>
      <c r="B27" s="276"/>
      <c r="C27" s="277"/>
      <c r="D27" s="55">
        <v>20</v>
      </c>
      <c r="E27" s="55">
        <f t="shared" si="0"/>
        <v>20</v>
      </c>
    </row>
    <row r="28" spans="1:6" ht="30.75" customHeight="1" x14ac:dyDescent="0.25">
      <c r="A28" s="275" t="s">
        <v>118</v>
      </c>
      <c r="B28" s="276"/>
      <c r="C28" s="277"/>
      <c r="D28" s="55">
        <v>300</v>
      </c>
      <c r="E28" s="55">
        <f t="shared" si="0"/>
        <v>300</v>
      </c>
    </row>
    <row r="29" spans="1:6" ht="30.75" customHeight="1" x14ac:dyDescent="0.25">
      <c r="A29" s="275" t="s">
        <v>119</v>
      </c>
      <c r="B29" s="276"/>
      <c r="C29" s="277"/>
      <c r="D29" s="55">
        <v>200</v>
      </c>
      <c r="E29" s="55">
        <f t="shared" si="0"/>
        <v>200</v>
      </c>
    </row>
    <row r="30" spans="1:6" ht="19.149999999999999" customHeight="1" x14ac:dyDescent="0.25">
      <c r="A30" s="275" t="s">
        <v>120</v>
      </c>
      <c r="B30" s="276"/>
      <c r="C30" s="277"/>
      <c r="D30" s="55">
        <v>400</v>
      </c>
      <c r="E30" s="55">
        <f t="shared" si="0"/>
        <v>400</v>
      </c>
    </row>
    <row r="31" spans="1:6" ht="19.149999999999999" customHeight="1" x14ac:dyDescent="0.25">
      <c r="A31" s="275" t="s">
        <v>121</v>
      </c>
      <c r="B31" s="276"/>
      <c r="C31" s="277"/>
      <c r="D31" s="55">
        <v>400</v>
      </c>
      <c r="E31" s="55">
        <f>D31</f>
        <v>400</v>
      </c>
    </row>
    <row r="32" spans="1:6" ht="19.149999999999999" customHeight="1" x14ac:dyDescent="0.25">
      <c r="A32" s="275" t="s">
        <v>122</v>
      </c>
      <c r="B32" s="276"/>
      <c r="C32" s="277"/>
      <c r="D32" s="55">
        <v>400</v>
      </c>
      <c r="E32" s="55">
        <f t="shared" si="0"/>
        <v>400</v>
      </c>
    </row>
    <row r="33" spans="1:5" ht="19.149999999999999" customHeight="1" x14ac:dyDescent="0.25">
      <c r="A33" s="275" t="s">
        <v>123</v>
      </c>
      <c r="B33" s="276"/>
      <c r="C33" s="277"/>
      <c r="D33" s="55">
        <v>400</v>
      </c>
      <c r="E33" s="55">
        <f t="shared" si="0"/>
        <v>400</v>
      </c>
    </row>
    <row r="34" spans="1:5" ht="19.149999999999999" customHeight="1" x14ac:dyDescent="0.25">
      <c r="A34" s="275" t="s">
        <v>124</v>
      </c>
      <c r="B34" s="276"/>
      <c r="C34" s="277"/>
      <c r="D34" s="55">
        <v>400</v>
      </c>
      <c r="E34" s="55">
        <f t="shared" si="0"/>
        <v>400</v>
      </c>
    </row>
    <row r="35" spans="1:5" ht="19.149999999999999" customHeight="1" x14ac:dyDescent="0.25">
      <c r="A35" s="275" t="s">
        <v>125</v>
      </c>
      <c r="B35" s="276"/>
      <c r="C35" s="277"/>
      <c r="D35" s="55">
        <v>400</v>
      </c>
      <c r="E35" s="55">
        <f t="shared" si="0"/>
        <v>400</v>
      </c>
    </row>
    <row r="36" spans="1:5" ht="19.149999999999999" customHeight="1" x14ac:dyDescent="0.25">
      <c r="A36" s="275" t="s">
        <v>126</v>
      </c>
      <c r="B36" s="276"/>
      <c r="C36" s="277"/>
      <c r="D36" s="55">
        <v>400</v>
      </c>
      <c r="E36" s="55">
        <f t="shared" si="0"/>
        <v>400</v>
      </c>
    </row>
    <row r="37" spans="1:5" ht="19.149999999999999" customHeight="1" x14ac:dyDescent="0.25">
      <c r="A37" s="275" t="s">
        <v>127</v>
      </c>
      <c r="B37" s="276"/>
      <c r="C37" s="277"/>
      <c r="D37" s="55">
        <v>400</v>
      </c>
      <c r="E37" s="55">
        <f t="shared" si="0"/>
        <v>400</v>
      </c>
    </row>
    <row r="38" spans="1:5" ht="19.149999999999999" customHeight="1" x14ac:dyDescent="0.25">
      <c r="A38" s="275" t="s">
        <v>128</v>
      </c>
      <c r="B38" s="276"/>
      <c r="C38" s="277"/>
      <c r="D38" s="55">
        <v>400</v>
      </c>
      <c r="E38" s="55">
        <f>D38</f>
        <v>400</v>
      </c>
    </row>
    <row r="39" spans="1:5" ht="19.149999999999999" customHeight="1" x14ac:dyDescent="0.25">
      <c r="A39" s="275" t="s">
        <v>129</v>
      </c>
      <c r="B39" s="276"/>
      <c r="C39" s="277"/>
      <c r="D39" s="55">
        <v>400</v>
      </c>
      <c r="E39" s="55">
        <f t="shared" si="0"/>
        <v>400</v>
      </c>
    </row>
    <row r="40" spans="1:5" ht="19.149999999999999" customHeight="1" x14ac:dyDescent="0.25">
      <c r="A40" s="275" t="s">
        <v>130</v>
      </c>
      <c r="B40" s="276"/>
      <c r="C40" s="277"/>
      <c r="D40" s="55">
        <v>400</v>
      </c>
      <c r="E40" s="55">
        <f t="shared" si="0"/>
        <v>400</v>
      </c>
    </row>
    <row r="41" spans="1:5" ht="19.149999999999999" customHeight="1" x14ac:dyDescent="0.25">
      <c r="A41" s="275" t="s">
        <v>131</v>
      </c>
      <c r="B41" s="276"/>
      <c r="C41" s="277"/>
      <c r="D41" s="55">
        <v>400</v>
      </c>
      <c r="E41" s="55">
        <f t="shared" si="0"/>
        <v>400</v>
      </c>
    </row>
    <row r="42" spans="1:5" ht="19.149999999999999" customHeight="1" x14ac:dyDescent="0.25">
      <c r="A42" s="275" t="s">
        <v>132</v>
      </c>
      <c r="B42" s="276"/>
      <c r="C42" s="277"/>
      <c r="D42" s="55">
        <v>400</v>
      </c>
      <c r="E42" s="55">
        <f t="shared" si="0"/>
        <v>400</v>
      </c>
    </row>
    <row r="43" spans="1:5" ht="17.25" customHeight="1" x14ac:dyDescent="0.25">
      <c r="A43" s="275" t="s">
        <v>133</v>
      </c>
      <c r="B43" s="276"/>
      <c r="C43" s="277"/>
      <c r="D43" s="55">
        <v>400</v>
      </c>
      <c r="E43" s="55">
        <f t="shared" si="0"/>
        <v>400</v>
      </c>
    </row>
    <row r="44" spans="1:5" ht="22.5" customHeight="1" x14ac:dyDescent="0.25"/>
  </sheetData>
  <sheetProtection algorithmName="SHA-512" hashValue="BWAlVEXbvhTN9C5DhnW5qtXUBpFQjwY/qsgjcaQ//o1oX4WsoeAlh37/tVSw3Kvn1zu589vE5pAznPcm5IxOhw==" saltValue="YwxRjLWswF4eM9DTR2q+nA==" spinCount="100000" sheet="1" objects="1" scenarios="1"/>
  <mergeCells count="28">
    <mergeCell ref="A29:C29"/>
    <mergeCell ref="A16:C16"/>
    <mergeCell ref="A17:C17"/>
    <mergeCell ref="A18:C18"/>
    <mergeCell ref="A19:C19"/>
    <mergeCell ref="A20:C20"/>
    <mergeCell ref="A21:C21"/>
    <mergeCell ref="A25:C25"/>
    <mergeCell ref="A28:C28"/>
    <mergeCell ref="A22:C22"/>
    <mergeCell ref="A23:C23"/>
    <mergeCell ref="A24:C24"/>
    <mergeCell ref="A26:C26"/>
    <mergeCell ref="A27:C27"/>
    <mergeCell ref="A38:C38"/>
    <mergeCell ref="A40:C40"/>
    <mergeCell ref="A41:C41"/>
    <mergeCell ref="A43:C43"/>
    <mergeCell ref="A30:C30"/>
    <mergeCell ref="A31:C31"/>
    <mergeCell ref="A33:C33"/>
    <mergeCell ref="A34:C34"/>
    <mergeCell ref="A36:C36"/>
    <mergeCell ref="A37:C37"/>
    <mergeCell ref="A32:C32"/>
    <mergeCell ref="A35:C35"/>
    <mergeCell ref="A39:C39"/>
    <mergeCell ref="A42:C42"/>
  </mergeCells>
  <hyperlinks>
    <hyperlink ref="A13" r:id="rId1" xr:uid="{00000000-0004-0000-1000-000000000000}"/>
  </hyperlinks>
  <pageMargins left="0.70866141732283472" right="0.70866141732283472" top="0.55118110236220474" bottom="0.74803149606299213" header="0.31496062992125984" footer="0.31496062992125984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B19"/>
  <sheetViews>
    <sheetView workbookViewId="0">
      <selection activeCell="B15" sqref="B15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85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v>85</v>
      </c>
    </row>
    <row r="6" spans="1:2" x14ac:dyDescent="0.25">
      <c r="A6" t="s">
        <v>37</v>
      </c>
      <c r="B6" s="36">
        <v>85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v>85</v>
      </c>
    </row>
    <row r="10" spans="1:2" x14ac:dyDescent="0.25">
      <c r="A10" t="s">
        <v>37</v>
      </c>
      <c r="B10" s="36">
        <v>85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v>85</v>
      </c>
    </row>
    <row r="14" spans="1:2" x14ac:dyDescent="0.25">
      <c r="A14" t="s">
        <v>37</v>
      </c>
      <c r="B14" s="36">
        <v>85</v>
      </c>
    </row>
    <row r="16" spans="1:2" x14ac:dyDescent="0.25">
      <c r="A16" s="2" t="s">
        <v>86</v>
      </c>
    </row>
    <row r="17" spans="1:1" x14ac:dyDescent="0.25">
      <c r="A17" t="s">
        <v>87</v>
      </c>
    </row>
    <row r="19" spans="1:1" x14ac:dyDescent="0.25">
      <c r="A19" t="s">
        <v>251</v>
      </c>
    </row>
  </sheetData>
  <sheetProtection algorithmName="SHA-512" hashValue="FDFrGRo50AFHP2pB86pB0HO45W4yGOw7/zCtwqgrxYO1x1XlSonu8gy8lGIABab0JrIJWQ21UkfjHhvM4ZIKYw==" saltValue="Lwfx/IIQu0TPcm+yhLtqMA==" spinCount="100000" sheet="1" objects="1" scenarios="1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2F11-E379-4192-8C72-1E132D28C16D}">
  <dimension ref="A2:B17"/>
  <sheetViews>
    <sheetView workbookViewId="0">
      <selection activeCell="A2" sqref="A2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296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f>'Summary Chart'!F23</f>
        <v>120</v>
      </c>
    </row>
    <row r="6" spans="1:2" x14ac:dyDescent="0.25">
      <c r="A6" t="s">
        <v>37</v>
      </c>
      <c r="B6" s="36">
        <f>'Summary Chart'!G23</f>
        <v>120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f>'Summary Chart'!H23</f>
        <v>120</v>
      </c>
    </row>
    <row r="10" spans="1:2" x14ac:dyDescent="0.25">
      <c r="A10" t="s">
        <v>37</v>
      </c>
      <c r="B10" s="36">
        <f>'Summary Chart'!I23</f>
        <v>120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f>'Summary Chart'!J23</f>
        <v>120</v>
      </c>
    </row>
    <row r="14" spans="1:2" x14ac:dyDescent="0.25">
      <c r="A14" t="s">
        <v>37</v>
      </c>
      <c r="B14" s="36">
        <f>'Summary Chart'!K23</f>
        <v>120</v>
      </c>
    </row>
    <row r="16" spans="1:2" x14ac:dyDescent="0.25">
      <c r="A16" s="2" t="s">
        <v>297</v>
      </c>
    </row>
    <row r="17" spans="1:1" x14ac:dyDescent="0.25">
      <c r="A17" t="s">
        <v>251</v>
      </c>
    </row>
  </sheetData>
  <sheetProtection algorithmName="SHA-512" hashValue="rAQzR9d7FU0VtvGtCLpQluLfeXAqQ7Yg025Bp3iH1pmCEiIJY+gWdKW0dOsqLCed+vji8lPn5BKxGLgrHk02YA==" saltValue="+Su09IDq+asKcVqdAb+ZeA==" spinCount="100000" sheet="1" objects="1" scenarios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M27"/>
  <sheetViews>
    <sheetView topLeftCell="A4" workbookViewId="0">
      <selection activeCell="E23" sqref="E23"/>
    </sheetView>
  </sheetViews>
  <sheetFormatPr defaultRowHeight="15" x14ac:dyDescent="0.25"/>
  <cols>
    <col min="1" max="1" width="10.28515625" customWidth="1"/>
    <col min="4" max="4" width="11.7109375" customWidth="1"/>
    <col min="5" max="5" width="12.7109375" customWidth="1"/>
    <col min="9" max="11" width="9" hidden="1" customWidth="1"/>
    <col min="12" max="14" width="0" hidden="1" customWidth="1"/>
  </cols>
  <sheetData>
    <row r="2" spans="1:13" ht="23.25" x14ac:dyDescent="0.35">
      <c r="A2" s="37" t="s">
        <v>42</v>
      </c>
      <c r="B2" s="37"/>
    </row>
    <row r="3" spans="1:13" ht="24.75" customHeight="1" x14ac:dyDescent="0.35">
      <c r="A3" s="37" t="s">
        <v>211</v>
      </c>
      <c r="B3" s="37"/>
    </row>
    <row r="4" spans="1:13" x14ac:dyDescent="0.25">
      <c r="A4" s="46" t="s">
        <v>39</v>
      </c>
      <c r="B4" s="47"/>
    </row>
    <row r="5" spans="1:13" x14ac:dyDescent="0.25">
      <c r="A5" t="s">
        <v>38</v>
      </c>
      <c r="C5" s="36">
        <f>'Summary Chart'!F4</f>
        <v>60</v>
      </c>
    </row>
    <row r="6" spans="1:13" x14ac:dyDescent="0.25">
      <c r="A6" t="s">
        <v>37</v>
      </c>
      <c r="C6" s="36">
        <f>'Summary Chart'!G4</f>
        <v>5</v>
      </c>
      <c r="D6" s="36"/>
    </row>
    <row r="8" spans="1:13" ht="15.75" thickBot="1" x14ac:dyDescent="0.3">
      <c r="A8" s="46" t="s">
        <v>40</v>
      </c>
      <c r="B8" s="47"/>
    </row>
    <row r="9" spans="1:13" ht="15.75" thickBot="1" x14ac:dyDescent="0.3">
      <c r="A9" s="98" t="s">
        <v>207</v>
      </c>
      <c r="B9" s="109"/>
      <c r="C9" s="109"/>
      <c r="D9" s="109"/>
      <c r="E9" s="109"/>
      <c r="F9" s="233">
        <v>181.96</v>
      </c>
      <c r="G9" s="234"/>
    </row>
    <row r="10" spans="1:13" x14ac:dyDescent="0.25">
      <c r="A10" s="2"/>
    </row>
    <row r="11" spans="1:13" ht="15.75" thickBot="1" x14ac:dyDescent="0.3">
      <c r="A11" s="2"/>
    </row>
    <row r="12" spans="1:13" ht="15.75" thickBot="1" x14ac:dyDescent="0.3">
      <c r="A12" s="2"/>
      <c r="B12" s="218" t="s">
        <v>142</v>
      </c>
      <c r="C12" s="218"/>
      <c r="D12" s="241" t="s">
        <v>208</v>
      </c>
      <c r="E12" s="241"/>
      <c r="F12" s="225" t="s">
        <v>89</v>
      </c>
      <c r="G12" s="226"/>
      <c r="L12" t="s">
        <v>206</v>
      </c>
    </row>
    <row r="13" spans="1:13" ht="15.75" x14ac:dyDescent="0.25">
      <c r="A13" s="65" t="s">
        <v>143</v>
      </c>
      <c r="B13" s="219">
        <v>0</v>
      </c>
      <c r="C13" s="220"/>
      <c r="D13" s="235" t="s">
        <v>146</v>
      </c>
      <c r="E13" s="236"/>
      <c r="F13" s="227" t="str">
        <f>IF(K13=0,"",M13)</f>
        <v/>
      </c>
      <c r="G13" s="228"/>
      <c r="J13">
        <f>ROUNDUP(((B13*F9)/10000),0)</f>
        <v>0</v>
      </c>
      <c r="K13">
        <f>ROUNDUP((J13*1.28),0)</f>
        <v>0</v>
      </c>
      <c r="L13">
        <f>ROUNDUP((K13*0.1),0)</f>
        <v>0</v>
      </c>
      <c r="M13">
        <f>L13+K13</f>
        <v>0</v>
      </c>
    </row>
    <row r="14" spans="1:13" ht="15.75" x14ac:dyDescent="0.25">
      <c r="A14" s="65" t="s">
        <v>144</v>
      </c>
      <c r="B14" s="221">
        <v>0</v>
      </c>
      <c r="C14" s="222"/>
      <c r="D14" s="237">
        <v>1.6641999999999999</v>
      </c>
      <c r="E14" s="238"/>
      <c r="F14" s="229" t="str">
        <f>IF(K14=0,"",M14)</f>
        <v/>
      </c>
      <c r="G14" s="230"/>
      <c r="I14">
        <f>B14/D14</f>
        <v>0</v>
      </c>
      <c r="J14">
        <f>ROUNDUP(((I14*F9)/10000),0)</f>
        <v>0</v>
      </c>
      <c r="K14">
        <f>ROUNDUP((J14*1.28),0)</f>
        <v>0</v>
      </c>
      <c r="L14">
        <f>ROUNDUP((K14*0.1),0)</f>
        <v>0</v>
      </c>
      <c r="M14">
        <f t="shared" ref="M14:M15" si="0">L14+K14</f>
        <v>0</v>
      </c>
    </row>
    <row r="15" spans="1:13" ht="16.5" thickBot="1" x14ac:dyDescent="0.3">
      <c r="A15" s="65" t="s">
        <v>145</v>
      </c>
      <c r="B15" s="223">
        <v>0</v>
      </c>
      <c r="C15" s="224"/>
      <c r="D15" s="239">
        <v>1.2062999999999999</v>
      </c>
      <c r="E15" s="240"/>
      <c r="F15" s="231" t="str">
        <f>IF(K15=0,"",M15)</f>
        <v/>
      </c>
      <c r="G15" s="232"/>
      <c r="I15">
        <f>B15/D15</f>
        <v>0</v>
      </c>
      <c r="J15">
        <f>ROUNDUP(((I15*F9)/10000),0)</f>
        <v>0</v>
      </c>
      <c r="K15">
        <f>ROUNDUP((J15*1.28),0)</f>
        <v>0</v>
      </c>
      <c r="L15">
        <f>ROUNDUP((K15*0.1),0)</f>
        <v>0</v>
      </c>
      <c r="M15">
        <f t="shared" si="0"/>
        <v>0</v>
      </c>
    </row>
    <row r="16" spans="1:13" x14ac:dyDescent="0.25">
      <c r="A16" s="2"/>
    </row>
    <row r="17" spans="1:3" x14ac:dyDescent="0.25">
      <c r="A17" s="2"/>
    </row>
    <row r="18" spans="1:3" x14ac:dyDescent="0.25">
      <c r="A18" s="1" t="s">
        <v>35</v>
      </c>
    </row>
    <row r="19" spans="1:3" x14ac:dyDescent="0.25">
      <c r="A19" t="s">
        <v>36</v>
      </c>
    </row>
    <row r="21" spans="1:3" x14ac:dyDescent="0.25">
      <c r="A21" t="s">
        <v>34</v>
      </c>
    </row>
    <row r="23" spans="1:3" x14ac:dyDescent="0.25">
      <c r="A23" s="46" t="s">
        <v>41</v>
      </c>
      <c r="B23" s="47"/>
      <c r="C23" s="36">
        <f>'Summary Chart'!I4</f>
        <v>5</v>
      </c>
    </row>
    <row r="25" spans="1:3" x14ac:dyDescent="0.25">
      <c r="A25" s="46" t="s">
        <v>46</v>
      </c>
      <c r="B25" s="47"/>
    </row>
    <row r="26" spans="1:3" x14ac:dyDescent="0.25">
      <c r="A26" t="s">
        <v>38</v>
      </c>
      <c r="C26" s="36">
        <f>'Summary Chart'!J4</f>
        <v>60</v>
      </c>
    </row>
    <row r="27" spans="1:3" x14ac:dyDescent="0.25">
      <c r="A27" t="s">
        <v>37</v>
      </c>
      <c r="C27" s="36">
        <f>'Summary Chart'!K4</f>
        <v>5</v>
      </c>
    </row>
  </sheetData>
  <sheetProtection algorithmName="SHA-512" hashValue="jdnJV5xKKbAPyEXTfQZFF689R3hq70hUHTtU7UAJk48Rnm6Ejc8yrSed296yfvVny8jF1P8AIUXNBNo/EBYECQ==" saltValue="JpyRBNFPqgTqVa5dt9Wb7g==" spinCount="100000" sheet="1" objects="1" scenarios="1"/>
  <mergeCells count="13">
    <mergeCell ref="F9:G9"/>
    <mergeCell ref="D13:E13"/>
    <mergeCell ref="D14:E14"/>
    <mergeCell ref="D15:E15"/>
    <mergeCell ref="D12:E12"/>
    <mergeCell ref="B12:C12"/>
    <mergeCell ref="B13:C13"/>
    <mergeCell ref="B14:C14"/>
    <mergeCell ref="B15:C15"/>
    <mergeCell ref="F12:G12"/>
    <mergeCell ref="F13:G13"/>
    <mergeCell ref="F14:G14"/>
    <mergeCell ref="F15:G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D11"/>
  <sheetViews>
    <sheetView workbookViewId="0">
      <selection activeCell="A11" sqref="A11"/>
    </sheetView>
  </sheetViews>
  <sheetFormatPr defaultRowHeight="15" x14ac:dyDescent="0.25"/>
  <cols>
    <col min="1" max="1" width="53.28515625" customWidth="1"/>
    <col min="2" max="2" width="26" customWidth="1"/>
  </cols>
  <sheetData>
    <row r="2" spans="1:4" ht="23.25" x14ac:dyDescent="0.35">
      <c r="A2" s="37" t="s">
        <v>177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282</v>
      </c>
    </row>
    <row r="5" spans="1:4" x14ac:dyDescent="0.25">
      <c r="A5" t="s">
        <v>38</v>
      </c>
      <c r="B5" s="36" t="str">
        <f>'Summary Chart'!F5</f>
        <v>N/A</v>
      </c>
    </row>
    <row r="6" spans="1:4" x14ac:dyDescent="0.25">
      <c r="A6" t="s">
        <v>37</v>
      </c>
      <c r="B6" s="36" t="str">
        <f>'Summary Chart'!G5</f>
        <v>N/A</v>
      </c>
      <c r="D6" s="36"/>
    </row>
    <row r="8" spans="1:4" x14ac:dyDescent="0.25">
      <c r="A8" s="2" t="s">
        <v>40</v>
      </c>
      <c r="B8" s="36" t="s">
        <v>146</v>
      </c>
    </row>
    <row r="9" spans="1:4" x14ac:dyDescent="0.25">
      <c r="A9" s="2"/>
    </row>
    <row r="10" spans="1:4" ht="29.25" customHeight="1" thickBot="1" x14ac:dyDescent="0.3">
      <c r="A10" s="64"/>
      <c r="B10" s="63"/>
    </row>
    <row r="11" spans="1:4" ht="20.25" customHeight="1" thickBot="1" x14ac:dyDescent="0.3">
      <c r="A11" s="186" t="s">
        <v>281</v>
      </c>
      <c r="B11" s="185">
        <f>'Summary Chart'!J5</f>
        <v>43</v>
      </c>
      <c r="C11" s="43" t="s">
        <v>350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F73"/>
  <sheetViews>
    <sheetView topLeftCell="A39" zoomScaleNormal="100" workbookViewId="0">
      <selection activeCell="A69" sqref="A69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44</v>
      </c>
      <c r="B2" s="37" t="s">
        <v>219</v>
      </c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Chart'!F6</f>
        <v>100</v>
      </c>
    </row>
    <row r="6" spans="1:4" x14ac:dyDescent="0.25">
      <c r="A6" t="s">
        <v>37</v>
      </c>
      <c r="B6" s="36">
        <f>'Summary Chart'!G6</f>
        <v>100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Chart'!H6</f>
        <v>100</v>
      </c>
    </row>
    <row r="10" spans="1:4" x14ac:dyDescent="0.25">
      <c r="A10" t="s">
        <v>37</v>
      </c>
      <c r="B10" s="36">
        <f>'Summary Chart'!I6</f>
        <v>100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>
        <f>'Summary Chart'!J6</f>
        <v>160</v>
      </c>
    </row>
    <row r="14" spans="1:4" x14ac:dyDescent="0.25">
      <c r="A14" t="s">
        <v>37</v>
      </c>
      <c r="B14" s="36">
        <f>'Summary Chart'!K6</f>
        <v>160</v>
      </c>
    </row>
    <row r="15" spans="1:4" x14ac:dyDescent="0.25">
      <c r="B15" s="36"/>
    </row>
    <row r="16" spans="1:4" x14ac:dyDescent="0.25">
      <c r="A16" s="2" t="s">
        <v>47</v>
      </c>
    </row>
    <row r="18" spans="1:6" x14ac:dyDescent="0.25">
      <c r="A18" s="2" t="s">
        <v>48</v>
      </c>
    </row>
    <row r="19" spans="1:6" x14ac:dyDescent="0.25">
      <c r="A19" s="2"/>
    </row>
    <row r="20" spans="1:6" x14ac:dyDescent="0.25">
      <c r="A20" s="2" t="s">
        <v>151</v>
      </c>
    </row>
    <row r="21" spans="1:6" x14ac:dyDescent="0.25">
      <c r="A21" s="2" t="s">
        <v>248</v>
      </c>
    </row>
    <row r="22" spans="1:6" x14ac:dyDescent="0.25">
      <c r="A22" s="2" t="s">
        <v>249</v>
      </c>
    </row>
    <row r="23" spans="1:6" x14ac:dyDescent="0.25">
      <c r="A23" s="2"/>
    </row>
    <row r="24" spans="1:6" x14ac:dyDescent="0.25">
      <c r="A24" s="2" t="s">
        <v>215</v>
      </c>
    </row>
    <row r="26" spans="1:6" x14ac:dyDescent="0.25">
      <c r="A26" s="2" t="s">
        <v>341</v>
      </c>
      <c r="B26" s="103"/>
      <c r="C26" s="103"/>
      <c r="D26" s="103"/>
      <c r="E26" s="103"/>
      <c r="F26" s="103"/>
    </row>
    <row r="27" spans="1:6" x14ac:dyDescent="0.25">
      <c r="A27" s="2"/>
    </row>
    <row r="28" spans="1:6" s="2" customFormat="1" x14ac:dyDescent="0.25">
      <c r="A28" s="2" t="s">
        <v>225</v>
      </c>
    </row>
    <row r="29" spans="1:6" s="2" customFormat="1" x14ac:dyDescent="0.25">
      <c r="A29" s="2" t="s">
        <v>226</v>
      </c>
    </row>
    <row r="30" spans="1:6" x14ac:dyDescent="0.25">
      <c r="A30" s="2" t="s">
        <v>242</v>
      </c>
    </row>
    <row r="31" spans="1:6" x14ac:dyDescent="0.25">
      <c r="A31" s="2"/>
    </row>
    <row r="32" spans="1:6" x14ac:dyDescent="0.25">
      <c r="A32" s="98" t="s">
        <v>227</v>
      </c>
    </row>
    <row r="33" spans="1:3" x14ac:dyDescent="0.25">
      <c r="A33" s="98" t="s">
        <v>228</v>
      </c>
    </row>
    <row r="34" spans="1:3" x14ac:dyDescent="0.25">
      <c r="A34" s="146"/>
    </row>
    <row r="35" spans="1:3" x14ac:dyDescent="0.25">
      <c r="A35" s="2" t="s">
        <v>247</v>
      </c>
      <c r="B35" s="2"/>
      <c r="C35" s="2"/>
    </row>
    <row r="36" spans="1:3" x14ac:dyDescent="0.25">
      <c r="A36" s="2" t="s">
        <v>291</v>
      </c>
    </row>
    <row r="37" spans="1:3" x14ac:dyDescent="0.25">
      <c r="A37" s="2" t="s">
        <v>342</v>
      </c>
    </row>
    <row r="38" spans="1:3" x14ac:dyDescent="0.25">
      <c r="A38" s="2" t="s">
        <v>343</v>
      </c>
    </row>
    <row r="39" spans="1:3" x14ac:dyDescent="0.25">
      <c r="A39" t="s">
        <v>210</v>
      </c>
      <c r="B39" s="110"/>
    </row>
    <row r="40" spans="1:3" x14ac:dyDescent="0.25">
      <c r="A40" s="2"/>
    </row>
    <row r="41" spans="1:3" x14ac:dyDescent="0.25">
      <c r="A41" s="2" t="s">
        <v>250</v>
      </c>
    </row>
    <row r="43" spans="1:3" x14ac:dyDescent="0.25">
      <c r="A43" t="s">
        <v>267</v>
      </c>
    </row>
    <row r="44" spans="1:3" x14ac:dyDescent="0.25">
      <c r="A44" t="s">
        <v>266</v>
      </c>
    </row>
    <row r="45" spans="1:3" x14ac:dyDescent="0.25">
      <c r="A45" t="s">
        <v>263</v>
      </c>
    </row>
    <row r="46" spans="1:3" x14ac:dyDescent="0.25">
      <c r="A46" t="s">
        <v>264</v>
      </c>
    </row>
    <row r="47" spans="1:3" x14ac:dyDescent="0.25">
      <c r="A47" t="s">
        <v>265</v>
      </c>
    </row>
    <row r="48" spans="1:3" x14ac:dyDescent="0.25">
      <c r="A48" t="s">
        <v>268</v>
      </c>
    </row>
    <row r="50" spans="1:1" x14ac:dyDescent="0.25">
      <c r="A50" s="177" t="s">
        <v>269</v>
      </c>
    </row>
    <row r="51" spans="1:1" x14ac:dyDescent="0.25">
      <c r="A51" t="s">
        <v>270</v>
      </c>
    </row>
    <row r="52" spans="1:1" x14ac:dyDescent="0.25">
      <c r="A52" t="s">
        <v>271</v>
      </c>
    </row>
    <row r="53" spans="1:1" x14ac:dyDescent="0.25">
      <c r="A53" t="s">
        <v>272</v>
      </c>
    </row>
    <row r="54" spans="1:1" x14ac:dyDescent="0.25">
      <c r="A54" t="s">
        <v>273</v>
      </c>
    </row>
    <row r="55" spans="1:1" x14ac:dyDescent="0.25">
      <c r="A55" t="s">
        <v>274</v>
      </c>
    </row>
    <row r="56" spans="1:1" x14ac:dyDescent="0.25">
      <c r="A56" t="s">
        <v>275</v>
      </c>
    </row>
    <row r="57" spans="1:1" x14ac:dyDescent="0.25">
      <c r="A57" s="2" t="s">
        <v>276</v>
      </c>
    </row>
    <row r="58" spans="1:1" x14ac:dyDescent="0.25">
      <c r="A58" s="2" t="s">
        <v>280</v>
      </c>
    </row>
    <row r="59" spans="1:1" x14ac:dyDescent="0.25">
      <c r="A59" s="2" t="s">
        <v>277</v>
      </c>
    </row>
    <row r="60" spans="1:1" x14ac:dyDescent="0.25">
      <c r="A60" s="2" t="s">
        <v>278</v>
      </c>
    </row>
    <row r="61" spans="1:1" x14ac:dyDescent="0.25">
      <c r="A61" s="2" t="s">
        <v>279</v>
      </c>
    </row>
    <row r="63" spans="1:1" x14ac:dyDescent="0.25">
      <c r="A63" s="177" t="s">
        <v>311</v>
      </c>
    </row>
    <row r="64" spans="1:1" x14ac:dyDescent="0.25">
      <c r="A64" t="s">
        <v>302</v>
      </c>
    </row>
    <row r="65" spans="1:1" x14ac:dyDescent="0.25">
      <c r="A65" t="s">
        <v>303</v>
      </c>
    </row>
    <row r="66" spans="1:1" x14ac:dyDescent="0.25">
      <c r="A66" t="s">
        <v>304</v>
      </c>
    </row>
    <row r="67" spans="1:1" x14ac:dyDescent="0.25">
      <c r="A67" t="s">
        <v>305</v>
      </c>
    </row>
    <row r="68" spans="1:1" x14ac:dyDescent="0.25">
      <c r="A68" t="s">
        <v>306</v>
      </c>
    </row>
    <row r="69" spans="1:1" x14ac:dyDescent="0.25">
      <c r="A69" s="2" t="s">
        <v>344</v>
      </c>
    </row>
    <row r="70" spans="1:1" x14ac:dyDescent="0.25">
      <c r="A70" t="s">
        <v>307</v>
      </c>
    </row>
    <row r="71" spans="1:1" x14ac:dyDescent="0.25">
      <c r="A71" t="s">
        <v>308</v>
      </c>
    </row>
    <row r="72" spans="1:1" x14ac:dyDescent="0.25">
      <c r="A72" t="s">
        <v>309</v>
      </c>
    </row>
    <row r="73" spans="1:1" x14ac:dyDescent="0.25">
      <c r="A73" t="s">
        <v>310</v>
      </c>
    </row>
  </sheetData>
  <sheetProtection algorithmName="SHA-512" hashValue="c5Q7emINpJmNgxxyAAGxsNB6jjeACop3c1alG+7FMlEQeUu4z3Wd6Asm6ZFBfUQKKGUMFKA8SvOE8U7fGPSV/A==" saltValue="0Sv3z8V5LaNH58HygrdBlg==" spinCount="100000" sheet="1" objects="1" scenarios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2:B6"/>
  <sheetViews>
    <sheetView workbookViewId="0">
      <selection activeCell="A6" sqref="A6"/>
    </sheetView>
  </sheetViews>
  <sheetFormatPr defaultRowHeight="15" x14ac:dyDescent="0.25"/>
  <cols>
    <col min="1" max="1" width="23.28515625" customWidth="1"/>
    <col min="2" max="2" width="26" customWidth="1"/>
  </cols>
  <sheetData>
    <row r="2" spans="1:2" ht="23.25" x14ac:dyDescent="0.35">
      <c r="A2" s="37" t="s">
        <v>180</v>
      </c>
      <c r="B2" s="37"/>
    </row>
    <row r="3" spans="1:2" ht="15" customHeight="1" x14ac:dyDescent="0.35">
      <c r="A3" s="37"/>
      <c r="B3" s="37"/>
    </row>
    <row r="4" spans="1:2" x14ac:dyDescent="0.25">
      <c r="A4" s="2" t="s">
        <v>50</v>
      </c>
    </row>
    <row r="5" spans="1:2" x14ac:dyDescent="0.25">
      <c r="A5" s="2" t="s">
        <v>326</v>
      </c>
    </row>
    <row r="6" spans="1:2" x14ac:dyDescent="0.25">
      <c r="A6" s="2" t="s">
        <v>327</v>
      </c>
    </row>
  </sheetData>
  <sheetProtection algorithmName="SHA-512" hashValue="Gi7MizxOVUjWIeYuDMZfI2Yrw3RyB1z3CBgREC9EjGbkupkeIq98udzvO3fV7ycRAjuHbmFqXrr4WVf05ofaHQ==" saltValue="Vxx827MMEIQXcIv92DI7og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26"/>
  <sheetViews>
    <sheetView workbookViewId="0">
      <selection activeCell="B26" sqref="B26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163">
        <f>'Summary Chart'!F8</f>
        <v>42.8</v>
      </c>
    </row>
    <row r="6" spans="1:4" x14ac:dyDescent="0.25">
      <c r="A6" t="s">
        <v>37</v>
      </c>
      <c r="B6" s="163">
        <f>'Summary Chart'!G8</f>
        <v>42.8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163">
        <f>'Summary Chart'!H8</f>
        <v>42.8</v>
      </c>
    </row>
    <row r="10" spans="1:4" x14ac:dyDescent="0.25">
      <c r="A10" t="s">
        <v>37</v>
      </c>
      <c r="B10" s="163">
        <f>'Summary Chart'!I8</f>
        <v>42.8</v>
      </c>
    </row>
    <row r="11" spans="1:4" x14ac:dyDescent="0.25">
      <c r="B11" s="36"/>
    </row>
    <row r="12" spans="1:4" x14ac:dyDescent="0.25">
      <c r="A12" s="46" t="s">
        <v>46</v>
      </c>
      <c r="B12" s="2" t="s">
        <v>239</v>
      </c>
    </row>
    <row r="13" spans="1:4" x14ac:dyDescent="0.25">
      <c r="A13" t="s">
        <v>38</v>
      </c>
      <c r="B13" s="163">
        <f>'Summary Chart'!J8</f>
        <v>42.8</v>
      </c>
    </row>
    <row r="14" spans="1:4" x14ac:dyDescent="0.25">
      <c r="A14" t="s">
        <v>37</v>
      </c>
      <c r="B14" s="163">
        <f>'Summary Chart'!K8</f>
        <v>42.8</v>
      </c>
    </row>
    <row r="15" spans="1:4" x14ac:dyDescent="0.25">
      <c r="B15" s="36"/>
    </row>
    <row r="16" spans="1:4" x14ac:dyDescent="0.25">
      <c r="A16" s="2" t="s">
        <v>209</v>
      </c>
    </row>
    <row r="18" spans="1:2" x14ac:dyDescent="0.25">
      <c r="A18" s="2" t="s">
        <v>52</v>
      </c>
    </row>
    <row r="19" spans="1:2" x14ac:dyDescent="0.25">
      <c r="A19" t="s">
        <v>138</v>
      </c>
    </row>
    <row r="20" spans="1:2" x14ac:dyDescent="0.25">
      <c r="A20" t="s">
        <v>139</v>
      </c>
    </row>
    <row r="21" spans="1:2" x14ac:dyDescent="0.25">
      <c r="A21" s="41"/>
    </row>
    <row r="22" spans="1:2" x14ac:dyDescent="0.25">
      <c r="A22" s="2" t="s">
        <v>53</v>
      </c>
    </row>
    <row r="23" spans="1:2" x14ac:dyDescent="0.25">
      <c r="A23" t="s">
        <v>140</v>
      </c>
    </row>
    <row r="24" spans="1:2" x14ac:dyDescent="0.25">
      <c r="A24" t="s">
        <v>141</v>
      </c>
    </row>
    <row r="26" spans="1:2" x14ac:dyDescent="0.25">
      <c r="A26" t="s">
        <v>54</v>
      </c>
      <c r="B26" t="s">
        <v>137</v>
      </c>
    </row>
  </sheetData>
  <sheetProtection algorithmName="SHA-512" hashValue="3Tk1TJx7YM2sx41cmbo52oCxdXMBFn5uqq+x42AKfEJ4Vf7q1egYJ6fNoWiR6W5psUsWuU/xYGs6CVxoR3dvlQ==" saltValue="nCpUlZEnFJn+wOCLWs+w7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D18"/>
  <sheetViews>
    <sheetView workbookViewId="0">
      <selection activeCell="B14" sqref="B14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55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Chart'!F9</f>
        <v>45</v>
      </c>
    </row>
    <row r="6" spans="1:4" x14ac:dyDescent="0.25">
      <c r="A6" t="s">
        <v>37</v>
      </c>
      <c r="B6" s="36">
        <f>'Summary Chart'!G9</f>
        <v>45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Chart'!H9</f>
        <v>30</v>
      </c>
    </row>
    <row r="10" spans="1:4" x14ac:dyDescent="0.25">
      <c r="A10" t="s">
        <v>37</v>
      </c>
      <c r="B10" s="36">
        <f>'Summary Chart'!I9</f>
        <v>30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 t="str">
        <f>'Summary Chart'!J9</f>
        <v>£15 (PACKING List £45)</v>
      </c>
    </row>
    <row r="14" spans="1:4" x14ac:dyDescent="0.25">
      <c r="A14" t="s">
        <v>37</v>
      </c>
      <c r="B14" s="36" t="str">
        <f>'Summary Chart'!K9</f>
        <v>£15 (PACKING List £45)</v>
      </c>
    </row>
    <row r="15" spans="1:4" x14ac:dyDescent="0.25">
      <c r="B15" s="36"/>
    </row>
    <row r="16" spans="1:4" x14ac:dyDescent="0.25">
      <c r="A16" s="2" t="s">
        <v>57</v>
      </c>
    </row>
    <row r="18" spans="1:1" x14ac:dyDescent="0.25">
      <c r="A18" s="2"/>
    </row>
  </sheetData>
  <sheetProtection password="C71F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2:M30"/>
  <sheetViews>
    <sheetView zoomScaleNormal="100" workbookViewId="0">
      <selection activeCell="H16" sqref="H16"/>
    </sheetView>
  </sheetViews>
  <sheetFormatPr defaultRowHeight="15" x14ac:dyDescent="0.25"/>
  <cols>
    <col min="1" max="1" width="38.7109375" customWidth="1"/>
    <col min="2" max="2" width="19.5703125" customWidth="1"/>
    <col min="4" max="4" width="16.5703125" customWidth="1"/>
    <col min="11" max="14" width="9" customWidth="1"/>
  </cols>
  <sheetData>
    <row r="2" spans="1:13" ht="23.25" x14ac:dyDescent="0.35">
      <c r="A2" s="37" t="s">
        <v>58</v>
      </c>
      <c r="B2" s="37" t="s">
        <v>219</v>
      </c>
    </row>
    <row r="3" spans="1:13" ht="15" customHeight="1" x14ac:dyDescent="0.35">
      <c r="A3" s="37"/>
      <c r="B3" s="37"/>
    </row>
    <row r="4" spans="1:13" x14ac:dyDescent="0.25">
      <c r="A4" s="46" t="s">
        <v>39</v>
      </c>
    </row>
    <row r="5" spans="1:13" x14ac:dyDescent="0.25">
      <c r="A5" t="s">
        <v>38</v>
      </c>
      <c r="B5" s="36" t="str">
        <f>'Summary Chart'!F10</f>
        <v>£18 (£36 if more than 1 invoice)</v>
      </c>
    </row>
    <row r="6" spans="1:13" x14ac:dyDescent="0.25">
      <c r="A6" t="s">
        <v>37</v>
      </c>
      <c r="B6" s="36">
        <f>'Summary Chart'!G10</f>
        <v>18</v>
      </c>
      <c r="D6" s="36"/>
    </row>
    <row r="7" spans="1:13" ht="15.75" thickBot="1" x14ac:dyDescent="0.3"/>
    <row r="8" spans="1:13" ht="15.75" thickBot="1" x14ac:dyDescent="0.3">
      <c r="A8" s="46" t="s">
        <v>45</v>
      </c>
      <c r="B8" s="2" t="s">
        <v>318</v>
      </c>
      <c r="E8" s="242">
        <v>100000</v>
      </c>
      <c r="F8" s="243"/>
      <c r="G8" s="244"/>
      <c r="H8" s="165"/>
      <c r="L8" s="42"/>
    </row>
    <row r="9" spans="1:13" x14ac:dyDescent="0.25">
      <c r="A9" t="s">
        <v>38</v>
      </c>
      <c r="B9" s="165">
        <f>E8*4/1000</f>
        <v>400</v>
      </c>
      <c r="C9" t="s">
        <v>289</v>
      </c>
    </row>
    <row r="10" spans="1:13" ht="15.75" thickBot="1" x14ac:dyDescent="0.3">
      <c r="A10" t="s">
        <v>37</v>
      </c>
      <c r="B10" s="36">
        <f>'Summary Chart'!I10</f>
        <v>18</v>
      </c>
    </row>
    <row r="11" spans="1:13" ht="15.75" thickBot="1" x14ac:dyDescent="0.3">
      <c r="B11" s="2" t="s">
        <v>317</v>
      </c>
      <c r="E11" s="245">
        <v>100000</v>
      </c>
      <c r="F11" s="246"/>
      <c r="G11" s="247"/>
    </row>
    <row r="12" spans="1:13" x14ac:dyDescent="0.25">
      <c r="A12" t="s">
        <v>38</v>
      </c>
      <c r="B12" s="165">
        <f>((E11/1.4)*4)/1000</f>
        <v>285.71428571428572</v>
      </c>
      <c r="C12" t="s">
        <v>289</v>
      </c>
    </row>
    <row r="13" spans="1:13" ht="15.75" thickBot="1" x14ac:dyDescent="0.3">
      <c r="A13" t="s">
        <v>37</v>
      </c>
      <c r="B13" s="36">
        <f>'Summary Chart'!I10</f>
        <v>18</v>
      </c>
    </row>
    <row r="14" spans="1:13" ht="15.75" thickBot="1" x14ac:dyDescent="0.3">
      <c r="B14" s="2" t="s">
        <v>319</v>
      </c>
      <c r="E14" s="248">
        <v>100000</v>
      </c>
      <c r="F14" s="249"/>
      <c r="G14" s="250"/>
      <c r="H14" t="s">
        <v>320</v>
      </c>
      <c r="K14" s="251">
        <v>1.1000000000000001</v>
      </c>
      <c r="L14" s="252"/>
      <c r="M14" s="253"/>
    </row>
    <row r="15" spans="1:13" x14ac:dyDescent="0.25">
      <c r="A15" t="s">
        <v>38</v>
      </c>
      <c r="B15" s="165">
        <f>((E14/K14)*4)/1000</f>
        <v>363.63636363636357</v>
      </c>
      <c r="C15" t="s">
        <v>289</v>
      </c>
    </row>
    <row r="16" spans="1:13" x14ac:dyDescent="0.25">
      <c r="A16" t="s">
        <v>37</v>
      </c>
      <c r="B16" s="36" t="str">
        <f>'Summary Chart'!I13</f>
        <v>N/A</v>
      </c>
    </row>
    <row r="17" spans="1:6" ht="15.75" x14ac:dyDescent="0.25">
      <c r="A17" s="43" t="s">
        <v>59</v>
      </c>
      <c r="B17" s="36"/>
    </row>
    <row r="18" spans="1:6" ht="15.75" x14ac:dyDescent="0.25">
      <c r="A18" s="43"/>
      <c r="B18" s="36"/>
    </row>
    <row r="19" spans="1:6" ht="15.75" x14ac:dyDescent="0.25">
      <c r="A19" s="43" t="s">
        <v>63</v>
      </c>
      <c r="B19" s="36"/>
    </row>
    <row r="20" spans="1:6" x14ac:dyDescent="0.25">
      <c r="A20" t="s">
        <v>60</v>
      </c>
      <c r="B20" s="36"/>
    </row>
    <row r="21" spans="1:6" x14ac:dyDescent="0.25">
      <c r="A21" t="s">
        <v>61</v>
      </c>
      <c r="B21" s="36"/>
    </row>
    <row r="22" spans="1:6" x14ac:dyDescent="0.25">
      <c r="A22" t="s">
        <v>62</v>
      </c>
      <c r="B22" s="36"/>
    </row>
    <row r="23" spans="1:6" x14ac:dyDescent="0.25">
      <c r="B23" s="36"/>
    </row>
    <row r="24" spans="1:6" ht="15.75" x14ac:dyDescent="0.25">
      <c r="A24" s="43" t="s">
        <v>286</v>
      </c>
      <c r="B24" s="36"/>
    </row>
    <row r="25" spans="1:6" ht="15.75" x14ac:dyDescent="0.25">
      <c r="A25" s="43"/>
      <c r="B25" s="36"/>
    </row>
    <row r="26" spans="1:6" x14ac:dyDescent="0.25">
      <c r="A26" s="46" t="s">
        <v>287</v>
      </c>
      <c r="B26" s="36">
        <v>161</v>
      </c>
    </row>
    <row r="27" spans="1:6" ht="29.25" customHeight="1" x14ac:dyDescent="0.25">
      <c r="A27" s="41" t="s">
        <v>188</v>
      </c>
      <c r="B27" s="36">
        <v>161</v>
      </c>
      <c r="D27" s="44"/>
      <c r="E27" s="44"/>
      <c r="F27" s="45"/>
    </row>
    <row r="28" spans="1:6" x14ac:dyDescent="0.25">
      <c r="A28" t="s">
        <v>189</v>
      </c>
      <c r="B28" s="36" t="s">
        <v>288</v>
      </c>
    </row>
    <row r="29" spans="1:6" x14ac:dyDescent="0.25">
      <c r="B29" s="36"/>
    </row>
    <row r="30" spans="1:6" x14ac:dyDescent="0.25">
      <c r="A30" s="2" t="s">
        <v>201</v>
      </c>
    </row>
  </sheetData>
  <sheetProtection algorithmName="SHA-512" hashValue="kRrB6mFUAIyJkhC6wvexfY0gtAjjnN4JYaYjJKDPUz2A3qpcuFB3DKcY9+pqfSblEAr4Zp+pjEaFpN078Y1rhw==" saltValue="S4c9I+kWfolkX8VVJq8vLQ==" spinCount="100000" sheet="1" objects="1" scenarios="1"/>
  <mergeCells count="4">
    <mergeCell ref="E8:G8"/>
    <mergeCell ref="E11:G11"/>
    <mergeCell ref="E14:G14"/>
    <mergeCell ref="K14:M1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M21"/>
  <sheetViews>
    <sheetView workbookViewId="0">
      <selection activeCell="B12" sqref="B12"/>
    </sheetView>
  </sheetViews>
  <sheetFormatPr defaultRowHeight="15" x14ac:dyDescent="0.25"/>
  <cols>
    <col min="1" max="1" width="23.28515625" customWidth="1"/>
    <col min="2" max="2" width="26" customWidth="1"/>
    <col min="11" max="13" width="9" hidden="1" customWidth="1"/>
    <col min="14" max="16" width="0" hidden="1" customWidth="1"/>
  </cols>
  <sheetData>
    <row r="2" spans="1:13" ht="23.25" x14ac:dyDescent="0.35">
      <c r="A2" s="37" t="s">
        <v>66</v>
      </c>
      <c r="B2" s="37" t="s">
        <v>220</v>
      </c>
    </row>
    <row r="3" spans="1:13" ht="15" customHeight="1" thickBot="1" x14ac:dyDescent="0.4">
      <c r="A3" s="37"/>
      <c r="B3" s="37"/>
    </row>
    <row r="4" spans="1:13" ht="15.75" thickBot="1" x14ac:dyDescent="0.3">
      <c r="A4" s="46" t="s">
        <v>39</v>
      </c>
      <c r="B4" s="2" t="s">
        <v>147</v>
      </c>
      <c r="E4" s="254">
        <v>3500</v>
      </c>
      <c r="F4" s="255"/>
      <c r="G4" s="256"/>
      <c r="K4">
        <f>ROUNDUP((E4/1000),0)</f>
        <v>4</v>
      </c>
      <c r="L4">
        <f>K4+50</f>
        <v>54</v>
      </c>
      <c r="M4" s="42" t="s">
        <v>246</v>
      </c>
    </row>
    <row r="5" spans="1:13" x14ac:dyDescent="0.25">
      <c r="A5" t="s">
        <v>38</v>
      </c>
      <c r="B5" s="66">
        <f>IF(E4=0,"",L4)</f>
        <v>54</v>
      </c>
      <c r="C5" s="76" t="s">
        <v>292</v>
      </c>
    </row>
    <row r="6" spans="1:13" x14ac:dyDescent="0.25">
      <c r="A6" t="s">
        <v>37</v>
      </c>
      <c r="B6" s="36">
        <f>'Summary Chart'!G11</f>
        <v>50</v>
      </c>
      <c r="D6" s="36"/>
    </row>
    <row r="7" spans="1:13" ht="15" customHeight="1" x14ac:dyDescent="0.25">
      <c r="C7" s="218" t="s">
        <v>213</v>
      </c>
      <c r="D7" s="218"/>
      <c r="E7" s="218"/>
      <c r="F7" s="218"/>
      <c r="G7" s="218"/>
      <c r="H7" s="218"/>
    </row>
    <row r="8" spans="1:13" x14ac:dyDescent="0.25">
      <c r="A8" s="46" t="s">
        <v>45</v>
      </c>
      <c r="C8" s="218"/>
      <c r="D8" s="218"/>
      <c r="E8" s="218"/>
      <c r="F8" s="218"/>
      <c r="G8" s="218"/>
      <c r="H8" s="218"/>
    </row>
    <row r="9" spans="1:13" x14ac:dyDescent="0.25">
      <c r="A9" t="s">
        <v>38</v>
      </c>
      <c r="B9" s="36">
        <f>'Summary Chart'!H11</f>
        <v>50</v>
      </c>
      <c r="C9" s="257" t="s">
        <v>315</v>
      </c>
      <c r="D9" s="257"/>
      <c r="E9" s="257"/>
      <c r="F9" s="257"/>
      <c r="G9" s="257"/>
      <c r="H9" t="s">
        <v>284</v>
      </c>
    </row>
    <row r="10" spans="1:13" x14ac:dyDescent="0.25">
      <c r="A10" t="s">
        <v>37</v>
      </c>
      <c r="B10" s="36">
        <f>'Summary Chart'!I11</f>
        <v>50</v>
      </c>
    </row>
    <row r="11" spans="1:13" x14ac:dyDescent="0.25">
      <c r="B11" s="36"/>
    </row>
    <row r="12" spans="1:13" x14ac:dyDescent="0.25">
      <c r="A12" s="46" t="s">
        <v>46</v>
      </c>
      <c r="B12" s="109" t="s">
        <v>349</v>
      </c>
    </row>
    <row r="13" spans="1:13" x14ac:dyDescent="0.25">
      <c r="A13" t="s">
        <v>245</v>
      </c>
      <c r="B13" s="36">
        <f>'Summary Chart'!J11</f>
        <v>50</v>
      </c>
    </row>
    <row r="14" spans="1:13" x14ac:dyDescent="0.25">
      <c r="A14" t="s">
        <v>37</v>
      </c>
      <c r="B14" s="36">
        <f>'Summary Chart'!K11</f>
        <v>50</v>
      </c>
    </row>
    <row r="15" spans="1:13" x14ac:dyDescent="0.25">
      <c r="B15" s="36"/>
    </row>
    <row r="16" spans="1:13" x14ac:dyDescent="0.25">
      <c r="A16" s="2" t="s">
        <v>67</v>
      </c>
    </row>
    <row r="18" spans="1:1" x14ac:dyDescent="0.25">
      <c r="A18" s="2" t="s">
        <v>68</v>
      </c>
    </row>
    <row r="19" spans="1:1" x14ac:dyDescent="0.25">
      <c r="A19" t="s">
        <v>293</v>
      </c>
    </row>
    <row r="21" spans="1:1" x14ac:dyDescent="0.25">
      <c r="A21" s="2" t="s">
        <v>69</v>
      </c>
    </row>
  </sheetData>
  <sheetProtection algorithmName="SHA-512" hashValue="E6L8eoe82l5LkzXM0Tt32YmpsqlJV20/j/kp8F67nkgSP51xKVbNVuvhRgq5LY7+OQvwd7baIh0yMIhK+etvuw==" saltValue="bhqIUd4jLYq406VBgW2NwA==" spinCount="100000" sheet="1" objects="1" scenarios="1"/>
  <mergeCells count="3">
    <mergeCell ref="E4:G4"/>
    <mergeCell ref="C9:G9"/>
    <mergeCell ref="C7:H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5128CB74F50459D45521157454038" ma:contentTypeVersion="13" ma:contentTypeDescription="Create a new document." ma:contentTypeScope="" ma:versionID="454188716922e7f239070baf9ba9d7ed">
  <xsd:schema xmlns:xsd="http://www.w3.org/2001/XMLSchema" xmlns:xs="http://www.w3.org/2001/XMLSchema" xmlns:p="http://schemas.microsoft.com/office/2006/metadata/properties" xmlns:ns3="b70bc72b-7316-4078-8e7e-d7ee06463cef" xmlns:ns4="a0d344a5-83f7-4e9d-8ccc-f9bcfcce69a7" targetNamespace="http://schemas.microsoft.com/office/2006/metadata/properties" ma:root="true" ma:fieldsID="d2cd4ba34a01fec5696621ba744193e8" ns3:_="" ns4:_="">
    <xsd:import namespace="b70bc72b-7316-4078-8e7e-d7ee06463cef"/>
    <xsd:import namespace="a0d344a5-83f7-4e9d-8ccc-f9bcfcce69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bc72b-7316-4078-8e7e-d7ee06463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4a5-83f7-4e9d-8ccc-f9bcfcce69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0bc72b-7316-4078-8e7e-d7ee06463cef" xsi:nil="true"/>
  </documentManagement>
</p:properties>
</file>

<file path=customXml/itemProps1.xml><?xml version="1.0" encoding="utf-8"?>
<ds:datastoreItem xmlns:ds="http://schemas.openxmlformats.org/officeDocument/2006/customXml" ds:itemID="{1A605D09-F809-4F05-BA37-1E564C8167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F0ABD8-015D-4B65-8E4E-2322570F2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bc72b-7316-4078-8e7e-d7ee06463cef"/>
    <ds:schemaRef ds:uri="a0d344a5-83f7-4e9d-8ccc-f9bcfcce6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ACD77-D6EE-4BB9-AF1E-E45172C977EB}">
  <ds:schemaRefs>
    <ds:schemaRef ds:uri="http://schemas.microsoft.com/office/2006/documentManagement/types"/>
    <ds:schemaRef ds:uri="http://schemas.microsoft.com/office/2006/metadata/properties"/>
    <ds:schemaRef ds:uri="b70bc72b-7316-4078-8e7e-d7ee06463cef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0d344a5-83f7-4e9d-8ccc-f9bcfcce69a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Summary Chart</vt:lpstr>
      <vt:lpstr>Algeria</vt:lpstr>
      <vt:lpstr>Bahrain</vt:lpstr>
      <vt:lpstr>Iraq</vt:lpstr>
      <vt:lpstr>Dji-Maurit-Soma-Syria</vt:lpstr>
      <vt:lpstr>Jordan</vt:lpstr>
      <vt:lpstr>Kuwait</vt:lpstr>
      <vt:lpstr>Lebanon</vt:lpstr>
      <vt:lpstr>Libya</vt:lpstr>
      <vt:lpstr>Morocco</vt:lpstr>
      <vt:lpstr>Oman</vt:lpstr>
      <vt:lpstr>Qatar </vt:lpstr>
      <vt:lpstr>Saudi Arabia</vt:lpstr>
      <vt:lpstr>Sudan</vt:lpstr>
      <vt:lpstr>UAE</vt:lpstr>
      <vt:lpstr>Yemen</vt:lpstr>
      <vt:lpstr>Tunisia</vt:lpstr>
      <vt:lpstr>Palestine</vt:lpstr>
      <vt:lpstr>Algeria!Print_Area</vt:lpstr>
      <vt:lpstr>Bahrain!Print_Area</vt:lpstr>
      <vt:lpstr>'Dji-Maurit-Soma-Syria'!Print_Area</vt:lpstr>
      <vt:lpstr>Iraq!Print_Area</vt:lpstr>
      <vt:lpstr>Jordan!Print_Area</vt:lpstr>
      <vt:lpstr>Kuwait!Print_Area</vt:lpstr>
      <vt:lpstr>Lebanon!Print_Area</vt:lpstr>
      <vt:lpstr>Libya!Print_Area</vt:lpstr>
      <vt:lpstr>Morocco!Print_Area</vt:lpstr>
      <vt:lpstr>Oman!Print_Area</vt:lpstr>
      <vt:lpstr>Palestine!Print_Area</vt:lpstr>
      <vt:lpstr>'Qatar '!Print_Area</vt:lpstr>
      <vt:lpstr>'Saudi Arabia'!Print_Area</vt:lpstr>
      <vt:lpstr>Sudan!Print_Area</vt:lpstr>
      <vt:lpstr>'Summary Chart'!Print_Area</vt:lpstr>
      <vt:lpstr>Tunisia!Print_Area</vt:lpstr>
      <vt:lpstr>UAE!Print_Area</vt:lpstr>
      <vt:lpstr>Yemen!Print_Area</vt:lpstr>
    </vt:vector>
  </TitlesOfParts>
  <Company>London Chamber of Commerce and Industry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Mckinley</dc:creator>
  <cp:lastModifiedBy>Ellie Hsin-Yi Lai</cp:lastModifiedBy>
  <cp:lastPrinted>2024-10-16T15:58:12Z</cp:lastPrinted>
  <dcterms:created xsi:type="dcterms:W3CDTF">2014-03-31T10:12:18Z</dcterms:created>
  <dcterms:modified xsi:type="dcterms:W3CDTF">2025-01-23T09:51:53Z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0x0101005485128CB74F50459D45521157454038</vt:lpwstr>
  </property>
</Properties>
</file>